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prosper\Dropbox (PERCH)\Serosurveillance Demonstration Projects\Serosurvey Capacity Building Modules\Module 8 - In the Central Lab\Toolkit-Assays\"/>
    </mc:Choice>
  </mc:AlternateContent>
  <xr:revisionPtr revIDLastSave="0" documentId="13_ncr:1_{46AEEC21-7067-41DA-830A-5A5AB7B24648}" xr6:coauthVersionLast="44" xr6:coauthVersionMax="44" xr10:uidLastSave="{00000000-0000-0000-0000-000000000000}"/>
  <bookViews>
    <workbookView xWindow="-28920" yWindow="-120" windowWidth="29040" windowHeight="15840" activeTab="2" xr2:uid="{00000000-000D-0000-FFFF-FFFF00000000}"/>
  </bookViews>
  <sheets>
    <sheet name="READ ME" sheetId="6" r:id="rId1"/>
    <sheet name="PLATES" sheetId="8" r:id="rId2"/>
    <sheet name="CALIBRATION_ANALYST" sheetId="5" r:id="rId3"/>
    <sheet name="RESULTS" sheetId="4" r:id="rId4"/>
    <sheet name="CALIBRATION_AUTO" sheetId="7" r:id="rId5"/>
  </sheets>
  <definedNames>
    <definedName name="_Cal1">PLATES!$B$15</definedName>
    <definedName name="_Cal2">PLATES!$B$16</definedName>
    <definedName name="_Cal3">PLATES!$B$17</definedName>
    <definedName name="_Cal4">PLATES!$B$18</definedName>
    <definedName name="_xlnm._FilterDatabase" localSheetId="3" hidden="1">RESULTS!$B$1:$N$84</definedName>
    <definedName name="_NC">PLATES!$B$20</definedName>
    <definedName name="_PC">PLATES!$B$19</definedName>
    <definedName name="nameA1" comment="Cal1">PLATES!$B$3</definedName>
    <definedName name="nameA10">PLATES!$K$3</definedName>
    <definedName name="nameA11">PLATES!$L$3</definedName>
    <definedName name="nameA12">PLATES!$M$3</definedName>
    <definedName name="nameA2">PLATES!$C$3</definedName>
    <definedName name="nameA3">PLATES!$D$3</definedName>
    <definedName name="nameA4">PLATES!$E$3</definedName>
    <definedName name="nameA5">PLATES!$F$3</definedName>
    <definedName name="nameA6">PLATES!$G$3</definedName>
    <definedName name="nameA7">PLATES!$H$3</definedName>
    <definedName name="nameA8">PLATES!$I$3</definedName>
    <definedName name="nameA9">PLATES!$J$3</definedName>
    <definedName name="nameB1" comment="Cal2">PLATES!$B$4</definedName>
    <definedName name="nameB10">PLATES!$K$4</definedName>
    <definedName name="nameB11">PLATES!$L$4</definedName>
    <definedName name="nameB12">PLATES!$M$4</definedName>
    <definedName name="nameB2">PLATES!$C$4</definedName>
    <definedName name="nameB3">PLATES!$D$4</definedName>
    <definedName name="nameB4">PLATES!$E$4</definedName>
    <definedName name="nameB5">PLATES!$F$4</definedName>
    <definedName name="nameB6">PLATES!$G$4</definedName>
    <definedName name="nameB7">PLATES!$H$4</definedName>
    <definedName name="nameB8">PLATES!$I$4</definedName>
    <definedName name="nameB9">PLATES!$J$4</definedName>
    <definedName name="nameC1" comment="Cal3">PLATES!$B$5</definedName>
    <definedName name="nameC10">PLATES!$K$5</definedName>
    <definedName name="nameC11">PLATES!$L$5</definedName>
    <definedName name="nameC12">PLATES!$M$5</definedName>
    <definedName name="nameC2">PLATES!$C$5</definedName>
    <definedName name="nameC3">PLATES!$D$5</definedName>
    <definedName name="nameC4">PLATES!$E$5</definedName>
    <definedName name="nameC5">PLATES!$F$5</definedName>
    <definedName name="nameC6">PLATES!$G$5</definedName>
    <definedName name="nameC7">PLATES!$H$5</definedName>
    <definedName name="nameC8">PLATES!$I$5</definedName>
    <definedName name="nameC9">PLATES!$J$5</definedName>
    <definedName name="nameD1" comment="Cal4">PLATES!$B$6</definedName>
    <definedName name="nameD10">PLATES!$K$6</definedName>
    <definedName name="nameD11">PLATES!$L$6</definedName>
    <definedName name="nameD12">PLATES!$M$6</definedName>
    <definedName name="nameD2">PLATES!$C$6</definedName>
    <definedName name="nameD3">PLATES!$D$6</definedName>
    <definedName name="nameD4">PLATES!$E$6</definedName>
    <definedName name="nameD5">PLATES!$F$6</definedName>
    <definedName name="nameD6">PLATES!$G$6</definedName>
    <definedName name="nameD7">PLATES!$H$6</definedName>
    <definedName name="nameD8">PLATES!$I$6</definedName>
    <definedName name="nameD9">PLATES!$J$6</definedName>
    <definedName name="nameE1" comment="PC">PLATES!$B$7</definedName>
    <definedName name="nameE10">PLATES!$K$7</definedName>
    <definedName name="nameE11">PLATES!$L$7</definedName>
    <definedName name="nameE12">PLATES!$M$7</definedName>
    <definedName name="nameE2">PLATES!$C$7</definedName>
    <definedName name="nameE3">PLATES!$D$7</definedName>
    <definedName name="nameE4">PLATES!$E$7</definedName>
    <definedName name="nameE5">PLATES!$F$7</definedName>
    <definedName name="nameE6">PLATES!$G$7</definedName>
    <definedName name="nameE7">PLATES!$H$7</definedName>
    <definedName name="nameE8">PLATES!$I$7</definedName>
    <definedName name="nameE9">PLATES!$J$7</definedName>
    <definedName name="nameF1" comment="NC">PLATES!$B$8</definedName>
    <definedName name="nameF10">PLATES!$K$8</definedName>
    <definedName name="nameF11">PLATES!$L$8</definedName>
    <definedName name="nameF12">PLATES!$M$8</definedName>
    <definedName name="nameF2">PLATES!$C$8</definedName>
    <definedName name="nameF3">PLATES!$D$8</definedName>
    <definedName name="nameF4">PLATES!$E$8</definedName>
    <definedName name="nameF5">PLATES!$F$8</definedName>
    <definedName name="nameF6">PLATES!$G$8</definedName>
    <definedName name="nameF7">PLATES!$H$8</definedName>
    <definedName name="nameF8">PLATES!$I$8</definedName>
    <definedName name="nameF9">PLATES!$J$8</definedName>
    <definedName name="nameG1">PLATES!$B$9</definedName>
    <definedName name="nameG10">PLATES!$K$9</definedName>
    <definedName name="nameG11">PLATES!$L$9</definedName>
    <definedName name="nameG12">PLATES!$M$9</definedName>
    <definedName name="nameG2">PLATES!$C$9</definedName>
    <definedName name="nameG3">PLATES!$D$9</definedName>
    <definedName name="nameG4">PLATES!$E$9</definedName>
    <definedName name="nameG5">PLATES!$F$9</definedName>
    <definedName name="nameG6">PLATES!$G$9</definedName>
    <definedName name="nameG7">PLATES!$H$9</definedName>
    <definedName name="nameG8">PLATES!$I$9</definedName>
    <definedName name="nameG9">PLATES!$J$9</definedName>
    <definedName name="nameH1">PLATES!$B$10</definedName>
    <definedName name="nameH10">PLATES!$K$10</definedName>
    <definedName name="nameH11">PLATES!$L$10</definedName>
    <definedName name="nameH12">PLATES!$M$10</definedName>
    <definedName name="nameH2">PLATES!$C$10</definedName>
    <definedName name="nameH3">PLATES!$D$10</definedName>
    <definedName name="nameH4">PLATES!$E$10</definedName>
    <definedName name="nameH5">PLATES!$F$10</definedName>
    <definedName name="nameH6">PLATES!$G$10</definedName>
    <definedName name="nameH7">PLATES!$H$10</definedName>
    <definedName name="nameH8">PLATES!$I$10</definedName>
    <definedName name="nameH9">PLATES!$J$10</definedName>
    <definedName name="plateno">CALIBRATION_ANALYST!$G$3</definedName>
    <definedName name="resA10">PLATES!$K$15</definedName>
    <definedName name="resA11">PLATES!$L$15</definedName>
    <definedName name="resA12">PLATES!$M$15</definedName>
    <definedName name="resA2">PLATES!$C$15</definedName>
    <definedName name="resA3">PLATES!$D$15</definedName>
    <definedName name="resA4">PLATES!$E$15</definedName>
    <definedName name="resA5">PLATES!$F$15</definedName>
    <definedName name="resA6">PLATES!$G$15</definedName>
    <definedName name="resA7">PLATES!$H$15</definedName>
    <definedName name="resA8">PLATES!$I$15</definedName>
    <definedName name="resA9">PLATES!$J$15</definedName>
    <definedName name="resB10">PLATES!$K$16</definedName>
    <definedName name="resB11">PLATES!$L$16</definedName>
    <definedName name="resB12">PLATES!$M$16</definedName>
    <definedName name="resB2">PLATES!$C$16</definedName>
    <definedName name="resB3">PLATES!$D$16</definedName>
    <definedName name="resB4">PLATES!$E$16</definedName>
    <definedName name="resB5">PLATES!$F$16</definedName>
    <definedName name="resB6">PLATES!$G$16</definedName>
    <definedName name="resB7">PLATES!$H$16</definedName>
    <definedName name="resB8">PLATES!$I$16</definedName>
    <definedName name="resB9">PLATES!$J$16</definedName>
    <definedName name="resC10">PLATES!$K$17</definedName>
    <definedName name="resC11">PLATES!$L$17</definedName>
    <definedName name="resC12">PLATES!$M$17</definedName>
    <definedName name="resC2">PLATES!$C$17</definedName>
    <definedName name="resC3">PLATES!$D$17</definedName>
    <definedName name="resC4">PLATES!$E$17</definedName>
    <definedName name="resC5">PLATES!$F$17</definedName>
    <definedName name="resC6">PLATES!$G$17</definedName>
    <definedName name="resC7">PLATES!$H$17</definedName>
    <definedName name="resC8">PLATES!$I$17</definedName>
    <definedName name="resC9">PLATES!$J$17</definedName>
    <definedName name="resD10">PLATES!$K$18</definedName>
    <definedName name="resD11">PLATES!$L$18</definedName>
    <definedName name="resD12">PLATES!$M$18</definedName>
    <definedName name="resD2">PLATES!$C$18</definedName>
    <definedName name="resD3">PLATES!$D$18</definedName>
    <definedName name="resD4">PLATES!$E$18</definedName>
    <definedName name="resD5">PLATES!$F$18</definedName>
    <definedName name="resD6">PLATES!$G$18</definedName>
    <definedName name="resD7">PLATES!$H$18</definedName>
    <definedName name="resD8">PLATES!$I$18</definedName>
    <definedName name="resD9">PLATES!$J$18</definedName>
    <definedName name="resE10">PLATES!$K$19</definedName>
    <definedName name="resE11">PLATES!$L$19</definedName>
    <definedName name="resE12">PLATES!$M$19</definedName>
    <definedName name="resE2">PLATES!$C$19</definedName>
    <definedName name="resE3">PLATES!$D$19</definedName>
    <definedName name="resE4">PLATES!$E$19</definedName>
    <definedName name="resE5">PLATES!$F$19</definedName>
    <definedName name="resE6">PLATES!$G$19</definedName>
    <definedName name="resE7">PLATES!$H$19</definedName>
    <definedName name="resE8">PLATES!$I$19</definedName>
    <definedName name="resE9">PLATES!$J$19</definedName>
    <definedName name="resF10">PLATES!$K$20</definedName>
    <definedName name="resF11">PLATES!$L$20</definedName>
    <definedName name="resF12">PLATES!$M$20</definedName>
    <definedName name="resF2">PLATES!$C$20</definedName>
    <definedName name="resF3">PLATES!$D$20</definedName>
    <definedName name="resF4">PLATES!$E$20</definedName>
    <definedName name="resF5">PLATES!$F$20</definedName>
    <definedName name="resF6">PLATES!$G$20</definedName>
    <definedName name="resF7">PLATES!$H$20</definedName>
    <definedName name="resF8">PLATES!$I$20</definedName>
    <definedName name="resF9">PLATES!$J$20</definedName>
    <definedName name="resG1">PLATES!$B$21</definedName>
    <definedName name="resG10">PLATES!$K$21</definedName>
    <definedName name="resG11">PLATES!$L$21</definedName>
    <definedName name="resG12">PLATES!$M$21</definedName>
    <definedName name="resG2">PLATES!$C$21</definedName>
    <definedName name="resG3">PLATES!$D$21</definedName>
    <definedName name="resG4">PLATES!$E$21</definedName>
    <definedName name="resG5">PLATES!$F$21</definedName>
    <definedName name="resG6">PLATES!$G$21</definedName>
    <definedName name="resG7">PLATES!$H$21</definedName>
    <definedName name="resG8">PLATES!$I$21</definedName>
    <definedName name="resG9">PLATES!$J$21</definedName>
    <definedName name="resH1">PLATES!$B$22</definedName>
    <definedName name="resH10">PLATES!$K$22</definedName>
    <definedName name="resH11">PLATES!$L$22</definedName>
    <definedName name="resH12">PLATES!$M$22</definedName>
    <definedName name="resH2">PLATES!$C$22</definedName>
    <definedName name="resH3">PLATES!$D$22</definedName>
    <definedName name="resH4">PLATES!$E$22</definedName>
    <definedName name="resH5">PLATES!$F$22</definedName>
    <definedName name="resH6">PLATES!$G$22</definedName>
    <definedName name="resH7">PLATES!$H$22</definedName>
    <definedName name="resH8">PLATES!$I$22</definedName>
    <definedName name="resH9">PLATES!$J$22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5" l="1"/>
  <c r="C91" i="4" l="1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D91" i="4"/>
  <c r="D90" i="4"/>
  <c r="D89" i="4"/>
  <c r="D88" i="4"/>
  <c r="D87" i="4"/>
  <c r="D86" i="4"/>
  <c r="D85" i="4"/>
  <c r="A85" i="4"/>
  <c r="C18" i="5"/>
  <c r="C26" i="5" s="1"/>
  <c r="C17" i="5"/>
  <c r="A86" i="4"/>
  <c r="A87" i="4"/>
  <c r="A88" i="4"/>
  <c r="A89" i="4"/>
  <c r="A90" i="4"/>
  <c r="A91" i="4"/>
  <c r="D65" i="4"/>
  <c r="C22" i="5"/>
  <c r="C21" i="5"/>
  <c r="C20" i="5"/>
  <c r="C19" i="5"/>
  <c r="B4" i="7" s="1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2" i="4"/>
  <c r="D18" i="5"/>
  <c r="B26" i="5"/>
  <c r="B32" i="5"/>
  <c r="B31" i="5"/>
  <c r="B30" i="5"/>
  <c r="B28" i="5"/>
  <c r="B27" i="5"/>
  <c r="B25" i="5"/>
  <c r="D20" i="5"/>
  <c r="D19" i="5"/>
  <c r="D17" i="5"/>
  <c r="D32" i="5" s="1"/>
  <c r="G7" i="7"/>
  <c r="F7" i="7"/>
  <c r="G6" i="7"/>
  <c r="F6" i="7"/>
  <c r="E4" i="7"/>
  <c r="E2" i="7"/>
  <c r="D2" i="7"/>
  <c r="C5" i="7"/>
  <c r="C4" i="7"/>
  <c r="C3" i="7"/>
  <c r="C2" i="7"/>
  <c r="B7" i="7"/>
  <c r="B6" i="7"/>
  <c r="B5" i="7"/>
  <c r="B3" i="7"/>
  <c r="B2" i="7"/>
  <c r="D31" i="5"/>
  <c r="D30" i="5"/>
  <c r="C28" i="5"/>
  <c r="C25" i="5"/>
  <c r="E42" i="4"/>
  <c r="E65" i="4"/>
  <c r="E21" i="4"/>
  <c r="E80" i="4"/>
  <c r="E16" i="4"/>
  <c r="E82" i="4"/>
  <c r="E47" i="4"/>
  <c r="E2" i="4"/>
  <c r="E35" i="4"/>
  <c r="E4" i="4"/>
  <c r="E46" i="4"/>
  <c r="E20" i="4"/>
  <c r="E26" i="4"/>
  <c r="E61" i="4"/>
  <c r="E67" i="4"/>
  <c r="E60" i="4"/>
  <c r="E70" i="4"/>
  <c r="E69" i="4"/>
  <c r="E81" i="4"/>
  <c r="E59" i="4"/>
  <c r="E84" i="4"/>
  <c r="E8" i="4"/>
  <c r="E11" i="4"/>
  <c r="E37" i="4"/>
  <c r="E49" i="4"/>
  <c r="E45" i="4"/>
  <c r="E32" i="4"/>
  <c r="E48" i="4"/>
  <c r="E24" i="4"/>
  <c r="E27" i="4"/>
  <c r="E15" i="4"/>
  <c r="E5" i="4"/>
  <c r="E14" i="4"/>
  <c r="E22" i="5"/>
  <c r="E43" i="4"/>
  <c r="E29" i="4"/>
  <c r="E21" i="5"/>
  <c r="E54" i="4"/>
  <c r="E83" i="4"/>
  <c r="E74" i="4"/>
  <c r="E56" i="4"/>
  <c r="F45" i="4" l="1"/>
  <c r="F69" i="4"/>
  <c r="F27" i="4"/>
  <c r="F8" i="4"/>
  <c r="F83" i="4"/>
  <c r="F56" i="4"/>
  <c r="F29" i="4"/>
  <c r="F14" i="4"/>
  <c r="E10" i="4"/>
  <c r="F10" i="4" s="1"/>
  <c r="E23" i="4"/>
  <c r="F23" i="4" s="1"/>
  <c r="E72" i="4"/>
  <c r="E30" i="4"/>
  <c r="E75" i="4"/>
  <c r="E78" i="4"/>
  <c r="E66" i="4"/>
  <c r="E62" i="4"/>
  <c r="E22" i="4"/>
  <c r="F22" i="4" s="1"/>
  <c r="E38" i="4"/>
  <c r="F38" i="4" s="1"/>
  <c r="E51" i="4"/>
  <c r="E34" i="4"/>
  <c r="E19" i="4"/>
  <c r="E6" i="4"/>
  <c r="E50" i="4"/>
  <c r="E12" i="4"/>
  <c r="E64" i="4"/>
  <c r="F64" i="4" s="1"/>
  <c r="E33" i="4"/>
  <c r="F33" i="4" s="1"/>
  <c r="E3" i="4"/>
  <c r="E9" i="4"/>
  <c r="E77" i="4"/>
  <c r="E58" i="4"/>
  <c r="F58" i="4" s="1"/>
  <c r="E71" i="4"/>
  <c r="E73" i="4"/>
  <c r="E7" i="4"/>
  <c r="F7" i="4" s="1"/>
  <c r="E13" i="4"/>
  <c r="F13" i="4" s="1"/>
  <c r="E68" i="4"/>
  <c r="E53" i="4"/>
  <c r="E52" i="4"/>
  <c r="E55" i="4"/>
  <c r="F55" i="4" s="1"/>
  <c r="E79" i="4"/>
  <c r="E76" i="4"/>
  <c r="E36" i="4"/>
  <c r="F36" i="4" s="1"/>
  <c r="E31" i="4"/>
  <c r="F31" i="4" s="1"/>
  <c r="E40" i="4"/>
  <c r="E25" i="4"/>
  <c r="E18" i="4"/>
  <c r="E44" i="4"/>
  <c r="F44" i="4" s="1"/>
  <c r="E41" i="4"/>
  <c r="E17" i="4"/>
  <c r="E63" i="4"/>
  <c r="F63" i="4" s="1"/>
  <c r="E57" i="4"/>
  <c r="F57" i="4" s="1"/>
  <c r="E39" i="4"/>
  <c r="E28" i="4"/>
  <c r="E85" i="4"/>
  <c r="E86" i="4"/>
  <c r="F86" i="4" s="1"/>
  <c r="E87" i="4"/>
  <c r="E88" i="4"/>
  <c r="E89" i="4"/>
  <c r="F89" i="4" s="1"/>
  <c r="E90" i="4"/>
  <c r="F90" i="4" s="1"/>
  <c r="E91" i="4"/>
  <c r="F16" i="4"/>
  <c r="C32" i="5"/>
  <c r="F59" i="4" s="1"/>
  <c r="C31" i="5"/>
  <c r="C30" i="5"/>
  <c r="C27" i="5"/>
  <c r="H59" i="4" l="1"/>
  <c r="I59" i="4" s="1"/>
  <c r="K59" i="4" s="1"/>
  <c r="N59" i="4" s="1"/>
  <c r="L59" i="4"/>
  <c r="H90" i="4"/>
  <c r="I90" i="4" s="1"/>
  <c r="K90" i="4" s="1"/>
  <c r="N90" i="4" s="1"/>
  <c r="L90" i="4"/>
  <c r="H23" i="4"/>
  <c r="I23" i="4" s="1"/>
  <c r="K23" i="4" s="1"/>
  <c r="N23" i="4" s="1"/>
  <c r="L23" i="4"/>
  <c r="F88" i="4"/>
  <c r="F17" i="4"/>
  <c r="F76" i="4"/>
  <c r="F73" i="4"/>
  <c r="F12" i="4"/>
  <c r="F62" i="4"/>
  <c r="F47" i="4"/>
  <c r="F32" i="4"/>
  <c r="F42" i="4"/>
  <c r="F2" i="4"/>
  <c r="F48" i="4"/>
  <c r="H33" i="4"/>
  <c r="I33" i="4" s="1"/>
  <c r="K33" i="4" s="1"/>
  <c r="N33" i="4" s="1"/>
  <c r="L33" i="4"/>
  <c r="H14" i="4"/>
  <c r="I14" i="4" s="1"/>
  <c r="K14" i="4" s="1"/>
  <c r="N14" i="4" s="1"/>
  <c r="L14" i="4"/>
  <c r="H89" i="4"/>
  <c r="I89" i="4" s="1"/>
  <c r="K89" i="4" s="1"/>
  <c r="N89" i="4" s="1"/>
  <c r="L89" i="4"/>
  <c r="H64" i="4"/>
  <c r="I64" i="4" s="1"/>
  <c r="K64" i="4" s="1"/>
  <c r="N64" i="4" s="1"/>
  <c r="L64" i="4"/>
  <c r="L29" i="4"/>
  <c r="H29" i="4"/>
  <c r="I29" i="4" s="1"/>
  <c r="K29" i="4" s="1"/>
  <c r="N29" i="4" s="1"/>
  <c r="H45" i="4"/>
  <c r="I45" i="4" s="1"/>
  <c r="K45" i="4" s="1"/>
  <c r="N45" i="4" s="1"/>
  <c r="L45" i="4"/>
  <c r="F87" i="4"/>
  <c r="F41" i="4"/>
  <c r="F79" i="4"/>
  <c r="F71" i="4"/>
  <c r="F50" i="4"/>
  <c r="F66" i="4"/>
  <c r="F46" i="4"/>
  <c r="F80" i="4"/>
  <c r="D22" i="5"/>
  <c r="F37" i="4"/>
  <c r="F21" i="4"/>
  <c r="H22" i="4"/>
  <c r="I22" i="4" s="1"/>
  <c r="K22" i="4" s="1"/>
  <c r="N22" i="4" s="1"/>
  <c r="L22" i="4"/>
  <c r="H16" i="4"/>
  <c r="I16" i="4" s="1"/>
  <c r="K16" i="4" s="1"/>
  <c r="N16" i="4" s="1"/>
  <c r="L16" i="4"/>
  <c r="L58" i="4"/>
  <c r="H58" i="4"/>
  <c r="I58" i="4" s="1"/>
  <c r="K58" i="4" s="1"/>
  <c r="N58" i="4" s="1"/>
  <c r="F6" i="4"/>
  <c r="F78" i="4"/>
  <c r="F70" i="4"/>
  <c r="C6" i="7"/>
  <c r="F67" i="4"/>
  <c r="F5" i="4"/>
  <c r="F43" i="4"/>
  <c r="H31" i="4"/>
  <c r="I31" i="4" s="1"/>
  <c r="K31" i="4" s="1"/>
  <c r="N31" i="4" s="1"/>
  <c r="L31" i="4"/>
  <c r="H8" i="4"/>
  <c r="I8" i="4" s="1"/>
  <c r="K8" i="4" s="1"/>
  <c r="N8" i="4" s="1"/>
  <c r="L8" i="4"/>
  <c r="H7" i="4"/>
  <c r="I7" i="4" s="1"/>
  <c r="K7" i="4" s="1"/>
  <c r="N7" i="4" s="1"/>
  <c r="L7" i="4"/>
  <c r="H86" i="4"/>
  <c r="I86" i="4" s="1"/>
  <c r="K86" i="4" s="1"/>
  <c r="N86" i="4" s="1"/>
  <c r="L86" i="4"/>
  <c r="F52" i="4"/>
  <c r="F75" i="4"/>
  <c r="F84" i="4"/>
  <c r="F74" i="4"/>
  <c r="F81" i="4"/>
  <c r="F60" i="4"/>
  <c r="F54" i="4"/>
  <c r="H57" i="4"/>
  <c r="I57" i="4" s="1"/>
  <c r="K57" i="4" s="1"/>
  <c r="N57" i="4" s="1"/>
  <c r="L57" i="4"/>
  <c r="H38" i="4"/>
  <c r="I38" i="4" s="1"/>
  <c r="K38" i="4" s="1"/>
  <c r="N38" i="4" s="1"/>
  <c r="L38" i="4"/>
  <c r="H56" i="4"/>
  <c r="I56" i="4" s="1"/>
  <c r="K56" i="4" s="1"/>
  <c r="N56" i="4" s="1"/>
  <c r="L56" i="4"/>
  <c r="H63" i="4"/>
  <c r="I63" i="4" s="1"/>
  <c r="K63" i="4" s="1"/>
  <c r="N63" i="4" s="1"/>
  <c r="L63" i="4"/>
  <c r="H10" i="4"/>
  <c r="I10" i="4" s="1"/>
  <c r="K10" i="4" s="1"/>
  <c r="N10" i="4" s="1"/>
  <c r="L10" i="4"/>
  <c r="H27" i="4"/>
  <c r="I27" i="4" s="1"/>
  <c r="K27" i="4" s="1"/>
  <c r="N27" i="4" s="1"/>
  <c r="L27" i="4"/>
  <c r="L44" i="4"/>
  <c r="H44" i="4"/>
  <c r="I44" i="4" s="1"/>
  <c r="K44" i="4" s="1"/>
  <c r="N44" i="4" s="1"/>
  <c r="F85" i="4"/>
  <c r="F77" i="4"/>
  <c r="F11" i="4"/>
  <c r="F28" i="4"/>
  <c r="F25" i="4"/>
  <c r="F53" i="4"/>
  <c r="F9" i="4"/>
  <c r="F34" i="4"/>
  <c r="F30" i="4"/>
  <c r="F49" i="4"/>
  <c r="F26" i="4"/>
  <c r="F82" i="4"/>
  <c r="F65" i="4"/>
  <c r="F20" i="4"/>
  <c r="L13" i="4"/>
  <c r="H13" i="4"/>
  <c r="I13" i="4" s="1"/>
  <c r="K13" i="4" s="1"/>
  <c r="N13" i="4" s="1"/>
  <c r="H69" i="4"/>
  <c r="I69" i="4" s="1"/>
  <c r="K69" i="4" s="1"/>
  <c r="N69" i="4" s="1"/>
  <c r="L69" i="4"/>
  <c r="H36" i="4"/>
  <c r="I36" i="4" s="1"/>
  <c r="K36" i="4" s="1"/>
  <c r="N36" i="4" s="1"/>
  <c r="L36" i="4"/>
  <c r="H83" i="4"/>
  <c r="I83" i="4" s="1"/>
  <c r="K83" i="4" s="1"/>
  <c r="N83" i="4" s="1"/>
  <c r="L83" i="4"/>
  <c r="H55" i="4"/>
  <c r="I55" i="4" s="1"/>
  <c r="K55" i="4" s="1"/>
  <c r="N55" i="4" s="1"/>
  <c r="L55" i="4"/>
  <c r="F35" i="4"/>
  <c r="F18" i="4"/>
  <c r="F19" i="4"/>
  <c r="F91" i="4"/>
  <c r="F39" i="4"/>
  <c r="F40" i="4"/>
  <c r="F68" i="4"/>
  <c r="F3" i="4"/>
  <c r="F51" i="4"/>
  <c r="F72" i="4"/>
  <c r="F24" i="4"/>
  <c r="F15" i="4"/>
  <c r="F61" i="4"/>
  <c r="F4" i="4"/>
  <c r="H46" i="4" l="1"/>
  <c r="I46" i="4" s="1"/>
  <c r="K46" i="4" s="1"/>
  <c r="N46" i="4" s="1"/>
  <c r="L46" i="4"/>
  <c r="L68" i="4"/>
  <c r="H68" i="4"/>
  <c r="I68" i="4" s="1"/>
  <c r="K68" i="4" s="1"/>
  <c r="N68" i="4" s="1"/>
  <c r="L74" i="4"/>
  <c r="H74" i="4"/>
  <c r="I74" i="4" s="1"/>
  <c r="K74" i="4" s="1"/>
  <c r="N74" i="4" s="1"/>
  <c r="H70" i="4"/>
  <c r="I70" i="4" s="1"/>
  <c r="K70" i="4" s="1"/>
  <c r="N70" i="4" s="1"/>
  <c r="L70" i="4"/>
  <c r="H71" i="4"/>
  <c r="I71" i="4" s="1"/>
  <c r="K71" i="4" s="1"/>
  <c r="N71" i="4" s="1"/>
  <c r="L71" i="4"/>
  <c r="H48" i="4"/>
  <c r="I48" i="4" s="1"/>
  <c r="K48" i="4" s="1"/>
  <c r="N48" i="4" s="1"/>
  <c r="L48" i="4"/>
  <c r="H40" i="4"/>
  <c r="I40" i="4" s="1"/>
  <c r="K40" i="4" s="1"/>
  <c r="N40" i="4" s="1"/>
  <c r="L40" i="4"/>
  <c r="H20" i="4"/>
  <c r="I20" i="4" s="1"/>
  <c r="K20" i="4" s="1"/>
  <c r="N20" i="4" s="1"/>
  <c r="L20" i="4"/>
  <c r="H53" i="4"/>
  <c r="I53" i="4" s="1"/>
  <c r="K53" i="4" s="1"/>
  <c r="N53" i="4" s="1"/>
  <c r="L53" i="4"/>
  <c r="L84" i="4"/>
  <c r="H84" i="4"/>
  <c r="I84" i="4" s="1"/>
  <c r="K84" i="4" s="1"/>
  <c r="N84" i="4" s="1"/>
  <c r="L78" i="4"/>
  <c r="H78" i="4"/>
  <c r="I78" i="4" s="1"/>
  <c r="K78" i="4" s="1"/>
  <c r="N78" i="4" s="1"/>
  <c r="L21" i="4"/>
  <c r="H21" i="4"/>
  <c r="I21" i="4" s="1"/>
  <c r="K21" i="4" s="1"/>
  <c r="N21" i="4" s="1"/>
  <c r="L79" i="4"/>
  <c r="H79" i="4"/>
  <c r="I79" i="4" s="1"/>
  <c r="K79" i="4" s="1"/>
  <c r="N79" i="4" s="1"/>
  <c r="H2" i="4"/>
  <c r="I2" i="4" s="1"/>
  <c r="K2" i="4" s="1"/>
  <c r="N2" i="4" s="1"/>
  <c r="L2" i="4"/>
  <c r="L17" i="4"/>
  <c r="H17" i="4"/>
  <c r="I17" i="4" s="1"/>
  <c r="K17" i="4" s="1"/>
  <c r="N17" i="4" s="1"/>
  <c r="H72" i="4"/>
  <c r="I72" i="4" s="1"/>
  <c r="K72" i="4" s="1"/>
  <c r="N72" i="4" s="1"/>
  <c r="L72" i="4"/>
  <c r="H5" i="4"/>
  <c r="I5" i="4" s="1"/>
  <c r="K5" i="4" s="1"/>
  <c r="N5" i="4" s="1"/>
  <c r="L5" i="4"/>
  <c r="H9" i="4"/>
  <c r="I9" i="4" s="1"/>
  <c r="K9" i="4" s="1"/>
  <c r="N9" i="4" s="1"/>
  <c r="L9" i="4"/>
  <c r="H76" i="4"/>
  <c r="I76" i="4" s="1"/>
  <c r="K76" i="4" s="1"/>
  <c r="N76" i="4" s="1"/>
  <c r="L76" i="4"/>
  <c r="L4" i="4"/>
  <c r="H4" i="4"/>
  <c r="I4" i="4" s="1"/>
  <c r="K4" i="4" s="1"/>
  <c r="N4" i="4" s="1"/>
  <c r="H61" i="4"/>
  <c r="I61" i="4" s="1"/>
  <c r="K61" i="4" s="1"/>
  <c r="N61" i="4" s="1"/>
  <c r="L61" i="4"/>
  <c r="H39" i="4"/>
  <c r="I39" i="4" s="1"/>
  <c r="K39" i="4" s="1"/>
  <c r="N39" i="4" s="1"/>
  <c r="L39" i="4"/>
  <c r="H65" i="4"/>
  <c r="I65" i="4" s="1"/>
  <c r="K65" i="4" s="1"/>
  <c r="N65" i="4" s="1"/>
  <c r="L65" i="4"/>
  <c r="L25" i="4"/>
  <c r="H25" i="4"/>
  <c r="I25" i="4" s="1"/>
  <c r="K25" i="4" s="1"/>
  <c r="N25" i="4" s="1"/>
  <c r="H75" i="4"/>
  <c r="I75" i="4" s="1"/>
  <c r="K75" i="4" s="1"/>
  <c r="N75" i="4" s="1"/>
  <c r="L75" i="4"/>
  <c r="L6" i="4"/>
  <c r="H6" i="4"/>
  <c r="I6" i="4" s="1"/>
  <c r="K6" i="4" s="1"/>
  <c r="N6" i="4" s="1"/>
  <c r="L37" i="4"/>
  <c r="H37" i="4"/>
  <c r="I37" i="4" s="1"/>
  <c r="K37" i="4" s="1"/>
  <c r="N37" i="4" s="1"/>
  <c r="H41" i="4"/>
  <c r="I41" i="4" s="1"/>
  <c r="K41" i="4" s="1"/>
  <c r="N41" i="4" s="1"/>
  <c r="L41" i="4"/>
  <c r="L42" i="4"/>
  <c r="H42" i="4"/>
  <c r="I42" i="4" s="1"/>
  <c r="K42" i="4" s="1"/>
  <c r="N42" i="4" s="1"/>
  <c r="H88" i="4"/>
  <c r="I88" i="4" s="1"/>
  <c r="K88" i="4" s="1"/>
  <c r="N88" i="4" s="1"/>
  <c r="L88" i="4"/>
  <c r="H35" i="4"/>
  <c r="I35" i="4" s="1"/>
  <c r="K35" i="4" s="1"/>
  <c r="N35" i="4" s="1"/>
  <c r="L35" i="4"/>
  <c r="H85" i="4"/>
  <c r="I85" i="4" s="1"/>
  <c r="K85" i="4" s="1"/>
  <c r="N85" i="4" s="1"/>
  <c r="L85" i="4"/>
  <c r="H67" i="4"/>
  <c r="I67" i="4" s="1"/>
  <c r="K67" i="4" s="1"/>
  <c r="N67" i="4" s="1"/>
  <c r="L67" i="4"/>
  <c r="L66" i="4"/>
  <c r="H66" i="4"/>
  <c r="I66" i="4" s="1"/>
  <c r="K66" i="4" s="1"/>
  <c r="N66" i="4" s="1"/>
  <c r="L15" i="4"/>
  <c r="H15" i="4"/>
  <c r="I15" i="4" s="1"/>
  <c r="K15" i="4" s="1"/>
  <c r="N15" i="4" s="1"/>
  <c r="H91" i="4"/>
  <c r="I91" i="4" s="1"/>
  <c r="K91" i="4" s="1"/>
  <c r="N91" i="4" s="1"/>
  <c r="L91" i="4"/>
  <c r="H82" i="4"/>
  <c r="I82" i="4" s="1"/>
  <c r="K82" i="4" s="1"/>
  <c r="N82" i="4" s="1"/>
  <c r="L82" i="4"/>
  <c r="L28" i="4"/>
  <c r="H28" i="4"/>
  <c r="I28" i="4" s="1"/>
  <c r="K28" i="4" s="1"/>
  <c r="N28" i="4" s="1"/>
  <c r="H52" i="4"/>
  <c r="I52" i="4" s="1"/>
  <c r="K52" i="4" s="1"/>
  <c r="N52" i="4" s="1"/>
  <c r="L52" i="4"/>
  <c r="C35" i="5"/>
  <c r="C7" i="7"/>
  <c r="H87" i="4"/>
  <c r="I87" i="4" s="1"/>
  <c r="K87" i="4" s="1"/>
  <c r="N87" i="4" s="1"/>
  <c r="L87" i="4"/>
  <c r="H32" i="4"/>
  <c r="I32" i="4" s="1"/>
  <c r="K32" i="4" s="1"/>
  <c r="N32" i="4" s="1"/>
  <c r="L32" i="4"/>
  <c r="H18" i="4"/>
  <c r="I18" i="4" s="1"/>
  <c r="K18" i="4" s="1"/>
  <c r="N18" i="4" s="1"/>
  <c r="L18" i="4"/>
  <c r="L77" i="4"/>
  <c r="H77" i="4"/>
  <c r="I77" i="4" s="1"/>
  <c r="K77" i="4" s="1"/>
  <c r="N77" i="4" s="1"/>
  <c r="H51" i="4"/>
  <c r="I51" i="4" s="1"/>
  <c r="K51" i="4" s="1"/>
  <c r="N51" i="4" s="1"/>
  <c r="L51" i="4"/>
  <c r="L30" i="4"/>
  <c r="H30" i="4"/>
  <c r="I30" i="4" s="1"/>
  <c r="K30" i="4" s="1"/>
  <c r="N30" i="4" s="1"/>
  <c r="H24" i="4"/>
  <c r="I24" i="4" s="1"/>
  <c r="K24" i="4" s="1"/>
  <c r="N24" i="4" s="1"/>
  <c r="L24" i="4"/>
  <c r="H19" i="4"/>
  <c r="I19" i="4" s="1"/>
  <c r="K19" i="4" s="1"/>
  <c r="N19" i="4" s="1"/>
  <c r="L19" i="4"/>
  <c r="H26" i="4"/>
  <c r="I26" i="4" s="1"/>
  <c r="K26" i="4" s="1"/>
  <c r="N26" i="4" s="1"/>
  <c r="L26" i="4"/>
  <c r="H11" i="4"/>
  <c r="I11" i="4" s="1"/>
  <c r="K11" i="4" s="1"/>
  <c r="N11" i="4" s="1"/>
  <c r="L11" i="4"/>
  <c r="H43" i="4"/>
  <c r="I43" i="4" s="1"/>
  <c r="K43" i="4" s="1"/>
  <c r="N43" i="4" s="1"/>
  <c r="L43" i="4"/>
  <c r="H80" i="4"/>
  <c r="I80" i="4" s="1"/>
  <c r="K80" i="4" s="1"/>
  <c r="N80" i="4" s="1"/>
  <c r="L80" i="4"/>
  <c r="H47" i="4"/>
  <c r="I47" i="4" s="1"/>
  <c r="K47" i="4" s="1"/>
  <c r="N47" i="4" s="1"/>
  <c r="L47" i="4"/>
  <c r="H62" i="4"/>
  <c r="I62" i="4" s="1"/>
  <c r="K62" i="4" s="1"/>
  <c r="N62" i="4" s="1"/>
  <c r="L62" i="4"/>
  <c r="L49" i="4"/>
  <c r="H49" i="4"/>
  <c r="I49" i="4" s="1"/>
  <c r="K49" i="4" s="1"/>
  <c r="N49" i="4" s="1"/>
  <c r="L54" i="4"/>
  <c r="H54" i="4"/>
  <c r="I54" i="4" s="1"/>
  <c r="K54" i="4" s="1"/>
  <c r="N54" i="4" s="1"/>
  <c r="H60" i="4"/>
  <c r="I60" i="4" s="1"/>
  <c r="K60" i="4" s="1"/>
  <c r="N60" i="4" s="1"/>
  <c r="L60" i="4"/>
  <c r="H12" i="4"/>
  <c r="I12" i="4" s="1"/>
  <c r="K12" i="4" s="1"/>
  <c r="N12" i="4" s="1"/>
  <c r="L12" i="4"/>
  <c r="L3" i="4"/>
  <c r="H3" i="4"/>
  <c r="I3" i="4" s="1"/>
  <c r="K3" i="4" s="1"/>
  <c r="N3" i="4" s="1"/>
  <c r="H34" i="4"/>
  <c r="I34" i="4" s="1"/>
  <c r="K34" i="4" s="1"/>
  <c r="N34" i="4" s="1"/>
  <c r="L34" i="4"/>
  <c r="H81" i="4"/>
  <c r="I81" i="4" s="1"/>
  <c r="K81" i="4" s="1"/>
  <c r="N81" i="4" s="1"/>
  <c r="L81" i="4"/>
  <c r="L50" i="4"/>
  <c r="H50" i="4"/>
  <c r="I50" i="4" s="1"/>
  <c r="K50" i="4" s="1"/>
  <c r="N50" i="4" s="1"/>
  <c r="L73" i="4"/>
  <c r="H73" i="4"/>
  <c r="I73" i="4" s="1"/>
  <c r="K73" i="4" s="1"/>
  <c r="N7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Prosperi, Christine</author>
  </authors>
  <commentList>
    <comment ref="C3" authorId="0" shapeId="0" xr:uid="{EDAD1A1F-3CE1-42F6-9163-386E84627B19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Select from dropdown menu.  Will autopopulate the IU/ml and categories below based on antigen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Prosperi, Christine</author>
  </authors>
  <commentList>
    <comment ref="A1" authorId="0" shapeId="0" xr:uid="{9620BD5D-D039-45EA-B7C4-B76E76B536B3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Autopopulated from the Calibration_Analyst tab</t>
        </r>
      </text>
    </comment>
    <comment ref="C1" authorId="0" shapeId="0" xr:uid="{65534DC0-D0FA-4EFB-B47F-3A430FABFCF7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Autopopulated from the Plates tab</t>
        </r>
      </text>
    </comment>
    <comment ref="D1" authorId="0" shapeId="0" xr:uid="{665D8038-E638-4389-8C32-57F1D6C5DF3F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Autopopulated from the Plates tab</t>
        </r>
      </text>
    </comment>
    <comment ref="E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Autocalculated.  Will update when Participant ID and OD are entered.</t>
        </r>
      </text>
    </comment>
    <comment ref="F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Autocalculated.  Will update when Participant ID and OD are entered.</t>
        </r>
      </text>
    </comment>
    <comment ref="H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Autocalculated.  Will update when Participant ID, OD, and dilution factor are entered.</t>
        </r>
      </text>
    </comment>
    <comment ref="I1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Autocalculated.  Will update when Participant ID, OD, and dilution factor are entered.</t>
        </r>
      </text>
    </comment>
    <comment ref="K1" authorId="0" shapeId="0" xr:uid="{2A2DAA73-4099-4E6A-9339-F6ECF4DEAAE7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Autocalculated based on the qualitative results</t>
        </r>
      </text>
    </comment>
    <comment ref="L1" authorId="0" shapeId="0" xr:uid="{5F9FFCFF-DCC2-4B5B-AF69-A196C762713B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Autocalculated by comparing IU/ml calcluated (Column 4) result to Calibrator 4 from Calibrator_Analyst tab</t>
        </r>
      </text>
    </comment>
  </commentList>
</comments>
</file>

<file path=xl/sharedStrings.xml><?xml version="1.0" encoding="utf-8"?>
<sst xmlns="http://schemas.openxmlformats.org/spreadsheetml/2006/main" count="114" uniqueCount="86">
  <si>
    <t>Cal 1</t>
  </si>
  <si>
    <t>Cal 2</t>
  </si>
  <si>
    <t>Cal 3</t>
  </si>
  <si>
    <t>Cal 4</t>
  </si>
  <si>
    <t>NC</t>
  </si>
  <si>
    <t>PC</t>
  </si>
  <si>
    <t>OD</t>
  </si>
  <si>
    <t>IU/ml</t>
  </si>
  <si>
    <t>Scale</t>
  </si>
  <si>
    <t>Calibrators</t>
  </si>
  <si>
    <t>Intercept</t>
  </si>
  <si>
    <t>Category</t>
  </si>
  <si>
    <t>Sections in gray should not be altered</t>
  </si>
  <si>
    <t xml:space="preserve">OD </t>
  </si>
  <si>
    <t xml:space="preserve">Slope </t>
  </si>
  <si>
    <t>Participant ID</t>
  </si>
  <si>
    <t>PROCEDURE FOR RETESTED SAMPLES:</t>
  </si>
  <si>
    <t>Instructions</t>
  </si>
  <si>
    <t>1. Record in the Comments field sample was retested (e.g., 'Retest for 512A01').</t>
  </si>
  <si>
    <r>
      <t xml:space="preserve">Comments
</t>
    </r>
    <r>
      <rPr>
        <sz val="12"/>
        <rFont val="Calibri"/>
        <family val="2"/>
        <scheme val="minor"/>
      </rPr>
      <t>(e.g. Retest for 503A04 or Equivocal, needs retest)</t>
    </r>
  </si>
  <si>
    <t xml:space="preserve">Which antigen?
Measles or rubella </t>
  </si>
  <si>
    <t xml:space="preserve">Name of technician: </t>
  </si>
  <si>
    <t>Plate number:</t>
  </si>
  <si>
    <t>Date:</t>
  </si>
  <si>
    <t>2. Kit specific parameters</t>
  </si>
  <si>
    <t>Lot number:</t>
  </si>
  <si>
    <t>Valid minimum for calibrator 3</t>
  </si>
  <si>
    <t>Valid minimum for calibrator 1</t>
  </si>
  <si>
    <t>Minimum</t>
  </si>
  <si>
    <t>Maximum</t>
  </si>
  <si>
    <t>4.  Assay validity</t>
  </si>
  <si>
    <t>5. Notes about assay/procedure:</t>
  </si>
  <si>
    <t>3. Calibrator and control results</t>
  </si>
  <si>
    <t>Section in blue to be entered by analyst</t>
  </si>
  <si>
    <t>Category (see below)</t>
  </si>
  <si>
    <r>
      <t xml:space="preserve">Dilution Adjustment Factor
</t>
    </r>
    <r>
      <rPr>
        <sz val="10"/>
        <color theme="1"/>
        <rFont val="Calibri (Body)_x0000_"/>
      </rPr>
      <t>(enter 1 except if extra dilution done on retest)</t>
    </r>
  </si>
  <si>
    <t>Final Result, Qualitative</t>
  </si>
  <si>
    <t>Sr.No.</t>
  </si>
  <si>
    <t>Measles</t>
  </si>
  <si>
    <t xml:space="preserve">Positive control (IU/L) </t>
  </si>
  <si>
    <t xml:space="preserve">Negative control (IU/L) </t>
  </si>
  <si>
    <t>IU/L
(calculated)</t>
  </si>
  <si>
    <t>Final  Result, IU/L
 (accounting for dilution)</t>
  </si>
  <si>
    <t>Lot</t>
  </si>
  <si>
    <t>ValidMin</t>
  </si>
  <si>
    <t>IUperML</t>
  </si>
  <si>
    <t>Min</t>
  </si>
  <si>
    <t>Max</t>
  </si>
  <si>
    <t>Equivocal</t>
  </si>
  <si>
    <t>Rubella</t>
  </si>
  <si>
    <t>&gt; ULOD</t>
  </si>
  <si>
    <t>Requires retesting</t>
  </si>
  <si>
    <t>Interplate random retest (Enter '1' if selected)</t>
  </si>
  <si>
    <r>
      <t xml:space="preserve">10. Record any specimen-specific comments into the Comments field in the </t>
    </r>
    <r>
      <rPr>
        <b/>
        <sz val="12"/>
        <color theme="1"/>
        <rFont val="Calibri"/>
        <family val="2"/>
        <scheme val="minor"/>
      </rPr>
      <t>Results tab</t>
    </r>
    <r>
      <rPr>
        <sz val="12"/>
        <color theme="1"/>
        <rFont val="Calibri"/>
        <family val="2"/>
        <scheme val="minor"/>
      </rPr>
      <t>.  If the samples is to be retested, record 'Requires retest' in the Comments field.</t>
    </r>
  </si>
  <si>
    <t>A</t>
  </si>
  <si>
    <t>Cal1</t>
  </si>
  <si>
    <t>B</t>
  </si>
  <si>
    <t>Cal2</t>
  </si>
  <si>
    <t>C</t>
  </si>
  <si>
    <t>Cal3</t>
  </si>
  <si>
    <t>D</t>
  </si>
  <si>
    <t>Cal4</t>
  </si>
  <si>
    <t>E</t>
  </si>
  <si>
    <t>F</t>
  </si>
  <si>
    <t>G</t>
  </si>
  <si>
    <t>H</t>
  </si>
  <si>
    <t>OD Results</t>
  </si>
  <si>
    <t>Plate No</t>
  </si>
  <si>
    <t>OD value</t>
  </si>
  <si>
    <t>Plate map (specify specimens ID in cells)</t>
  </si>
  <si>
    <r>
      <t xml:space="preserve">4. Copy/paste OD values on </t>
    </r>
    <r>
      <rPr>
        <b/>
        <sz val="12"/>
        <color theme="1"/>
        <rFont val="Calibri"/>
        <family val="2"/>
        <scheme val="minor"/>
      </rPr>
      <t>PLATES tab</t>
    </r>
  </si>
  <si>
    <r>
      <t xml:space="preserve">6.  Confirm validity of plate in Assay Validity section in the </t>
    </r>
    <r>
      <rPr>
        <b/>
        <sz val="12"/>
        <color theme="1"/>
        <rFont val="Calibri"/>
        <family val="2"/>
        <scheme val="minor"/>
      </rPr>
      <t>Calibration_Analyst tab</t>
    </r>
    <r>
      <rPr>
        <sz val="12"/>
        <color theme="1"/>
        <rFont val="Calibri"/>
        <family val="2"/>
        <scheme val="minor"/>
      </rPr>
      <t>.  Validity is based on calibration standards and positive/negative controls.  Invalid plates will be flagged in red.  If plate is invalid, discuss with supervisor and plan for immediate retesting of the samples.</t>
    </r>
  </si>
  <si>
    <r>
      <t xml:space="preserve">11. Indicate in the </t>
    </r>
    <r>
      <rPr>
        <b/>
        <sz val="12"/>
        <color theme="1"/>
        <rFont val="Calibri"/>
        <family val="2"/>
        <scheme val="minor"/>
      </rPr>
      <t>Results</t>
    </r>
    <r>
      <rPr>
        <sz val="12"/>
        <color theme="1"/>
        <rFont val="Calibri"/>
        <family val="2"/>
        <scheme val="minor"/>
      </rPr>
      <t xml:space="preserve"> tab which samples will be retested for quality control puproses (Put a 1 in Column M). This should be every 20th specimen, unless above the limit of detection, then take the previous specimen.</t>
    </r>
  </si>
  <si>
    <t>Template version date: 13-12-2018</t>
  </si>
  <si>
    <r>
      <t xml:space="preserve">3. Enter participant IDs into plate map on </t>
    </r>
    <r>
      <rPr>
        <b/>
        <sz val="12"/>
        <color theme="1"/>
        <rFont val="Calibri"/>
        <family val="2"/>
        <scheme val="minor"/>
      </rPr>
      <t xml:space="preserve">PLATES tab. </t>
    </r>
    <r>
      <rPr>
        <sz val="12"/>
        <color theme="1"/>
        <rFont val="Calibri"/>
        <family val="2"/>
        <scheme val="minor"/>
      </rPr>
      <t>Do not alter cells in gray.</t>
    </r>
  </si>
  <si>
    <r>
      <t xml:space="preserve">2. Enter run information and kit-specific parameters in the blue cells in the </t>
    </r>
    <r>
      <rPr>
        <b/>
        <sz val="12"/>
        <color theme="1"/>
        <rFont val="Calibri"/>
        <family val="2"/>
        <scheme val="minor"/>
      </rPr>
      <t>Calibration_Analyst tab.  Select antigen (Measles or Rubella) from Dropbox menu.</t>
    </r>
  </si>
  <si>
    <t>1. Run  info</t>
  </si>
  <si>
    <r>
      <t xml:space="preserve">7. Enter notes/comments about test procedure, problems or important observations during testing in the </t>
    </r>
    <r>
      <rPr>
        <b/>
        <sz val="12"/>
        <color theme="1"/>
        <rFont val="Calibri"/>
        <family val="2"/>
        <scheme val="minor"/>
      </rPr>
      <t>Calibration_Analyst tab</t>
    </r>
    <r>
      <rPr>
        <sz val="12"/>
        <color theme="1"/>
        <rFont val="Calibri"/>
        <family val="2"/>
        <scheme val="minor"/>
      </rPr>
      <t>.</t>
    </r>
  </si>
  <si>
    <r>
      <t xml:space="preserve">8. Confirm that the participant ID and OD readings from the Plates tab were automatically populated in the first two columns in the </t>
    </r>
    <r>
      <rPr>
        <b/>
        <sz val="12"/>
        <color theme="1"/>
        <rFont val="Calibri"/>
        <family val="2"/>
        <scheme val="minor"/>
      </rPr>
      <t>Results tab.</t>
    </r>
  </si>
  <si>
    <r>
      <t xml:space="preserve">9. For samples that were diluted 1:X prior to testing, enter Dilution Adjustment Factor (X) in the seventh column in the </t>
    </r>
    <r>
      <rPr>
        <b/>
        <sz val="12"/>
        <color theme="1"/>
        <rFont val="Calibri"/>
        <family val="2"/>
        <scheme val="minor"/>
      </rPr>
      <t>Results tab</t>
    </r>
    <r>
      <rPr>
        <sz val="12"/>
        <color theme="1"/>
        <rFont val="Calibri"/>
        <family val="2"/>
        <scheme val="minor"/>
      </rPr>
      <t>.  For samples that were not diluted, enter 1 in this column.</t>
    </r>
  </si>
  <si>
    <r>
      <t xml:space="preserve">5. Confirm OD values for calibrators and positive/negative controls are autopopulated in the </t>
    </r>
    <r>
      <rPr>
        <b/>
        <sz val="12"/>
        <color theme="1"/>
        <rFont val="Calibri"/>
        <family val="2"/>
        <scheme val="minor"/>
      </rPr>
      <t>Calibration_Analyst tab</t>
    </r>
    <r>
      <rPr>
        <sz val="12"/>
        <color theme="1"/>
        <rFont val="Calibri"/>
        <family val="2"/>
        <scheme val="minor"/>
      </rPr>
      <t xml:space="preserve">.  Confirm slope and intercept for each segment of the line populates in the gray table in the </t>
    </r>
    <r>
      <rPr>
        <b/>
        <sz val="12"/>
        <color theme="1"/>
        <rFont val="Calibri"/>
        <family val="2"/>
        <scheme val="minor"/>
      </rPr>
      <t>Calibration_Analyst tab</t>
    </r>
    <r>
      <rPr>
        <sz val="12"/>
        <color theme="1"/>
        <rFont val="Calibri"/>
        <family val="2"/>
        <scheme val="minor"/>
      </rPr>
      <t xml:space="preserve">.  Do not alter cells in gray.  </t>
    </r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</si>
  <si>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Data from the </t>
    </r>
    <r>
      <rPr>
        <b/>
        <sz val="12"/>
        <color theme="1"/>
        <rFont val="Calibri"/>
        <family val="2"/>
        <scheme val="minor"/>
      </rPr>
      <t>Calibration_Analyst</t>
    </r>
    <r>
      <rPr>
        <sz val="12"/>
        <color theme="1"/>
        <rFont val="Calibri"/>
        <family val="2"/>
        <scheme val="minor"/>
      </rPr>
      <t xml:space="preserve"> tab will automatically populate in the </t>
    </r>
    <r>
      <rPr>
        <b/>
        <sz val="12"/>
        <color theme="1"/>
        <rFont val="Calibri"/>
        <family val="2"/>
        <scheme val="minor"/>
      </rPr>
      <t>Calibration_Auto</t>
    </r>
    <r>
      <rPr>
        <sz val="12"/>
        <color theme="1"/>
        <rFont val="Calibri"/>
        <family val="2"/>
        <scheme val="minor"/>
      </rPr>
      <t xml:space="preserve"> tab, which simply restructures the data into an easier format for merging the data across plates.  Do not alter or enter data into the Calibration_Auto.</t>
    </r>
  </si>
  <si>
    <t>Study: Measles and Rubella IgG testing</t>
  </si>
  <si>
    <r>
      <t xml:space="preserve">1. </t>
    </r>
    <r>
      <rPr>
        <b/>
        <sz val="12"/>
        <color theme="1"/>
        <rFont val="Calibri"/>
        <family val="2"/>
        <scheme val="minor"/>
      </rPr>
      <t xml:space="preserve">Name Excel file: </t>
    </r>
    <r>
      <rPr>
        <sz val="12"/>
        <color theme="1"/>
        <rFont val="Calibri"/>
        <family val="2"/>
        <scheme val="minor"/>
      </rPr>
      <t>STUDYNAME_DATE_PlateNo (e.g., 'STUDYNAME_14.05.15_Plate1').</t>
    </r>
  </si>
  <si>
    <r>
      <t>10. OD value category and mIU/ml (or IU/ml for rubella) reading will be automatically calculated based on slope and intercept data from</t>
    </r>
    <r>
      <rPr>
        <b/>
        <sz val="12"/>
        <color theme="1"/>
        <rFont val="Calibri"/>
        <family val="2"/>
        <scheme val="minor"/>
      </rPr>
      <t xml:space="preserve"> Calibration_Analyst tab</t>
    </r>
    <r>
      <rPr>
        <sz val="12"/>
        <color theme="1"/>
        <rFont val="Calibri"/>
        <family val="2"/>
        <scheme val="minor"/>
      </rPr>
      <t>. Results will be multiplied by the dilution factor to obtain the final result in IU/ml (Column H).  Cells in column H will be highlighted if value is above Calibrator 1 or below Calibrator 4.</t>
    </r>
  </si>
  <si>
    <t>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</si>
</sst>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 (Body)_x0000_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0" fillId="2" borderId="3" xfId="0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Fill="1"/>
    <xf numFmtId="0" fontId="3" fillId="0" borderId="4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/>
    <xf numFmtId="0" fontId="0" fillId="2" borderId="0" xfId="0" applyFill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0" fillId="3" borderId="0" xfId="0" applyFill="1"/>
    <xf numFmtId="0" fontId="2" fillId="0" borderId="0" xfId="0" applyFont="1"/>
    <xf numFmtId="0" fontId="0" fillId="3" borderId="3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3" borderId="0" xfId="0" applyFill="1" applyBorder="1"/>
    <xf numFmtId="0" fontId="0" fillId="3" borderId="20" xfId="0" applyFill="1" applyBorder="1" applyAlignment="1">
      <alignment wrapText="1"/>
    </xf>
    <xf numFmtId="0" fontId="0" fillId="0" borderId="21" xfId="0" applyBorder="1" applyAlignment="1">
      <alignment wrapText="1"/>
    </xf>
    <xf numFmtId="0" fontId="0" fillId="3" borderId="21" xfId="0" applyFill="1" applyBorder="1" applyAlignment="1">
      <alignment wrapText="1"/>
    </xf>
    <xf numFmtId="0" fontId="0" fillId="0" borderId="21" xfId="0" applyBorder="1"/>
    <xf numFmtId="0" fontId="0" fillId="3" borderId="21" xfId="0" applyFill="1" applyBorder="1"/>
    <xf numFmtId="0" fontId="10" fillId="0" borderId="19" xfId="0" applyFont="1" applyBorder="1" applyAlignment="1">
      <alignment wrapText="1"/>
    </xf>
    <xf numFmtId="0" fontId="10" fillId="0" borderId="0" xfId="0" applyFont="1" applyAlignment="1"/>
    <xf numFmtId="0" fontId="13" fillId="3" borderId="7" xfId="0" applyFont="1" applyFill="1" applyBorder="1"/>
    <xf numFmtId="0" fontId="0" fillId="3" borderId="13" xfId="0" applyFill="1" applyBorder="1"/>
    <xf numFmtId="0" fontId="14" fillId="3" borderId="8" xfId="0" applyFont="1" applyFill="1" applyBorder="1"/>
    <xf numFmtId="0" fontId="14" fillId="3" borderId="9" xfId="0" applyFont="1" applyFill="1" applyBorder="1" applyAlignment="1" applyProtection="1">
      <alignment horizontal="center" vertical="top" wrapText="1"/>
      <protection locked="0"/>
    </xf>
    <xf numFmtId="0" fontId="14" fillId="3" borderId="10" xfId="0" applyFont="1" applyFill="1" applyBorder="1" applyAlignment="1" applyProtection="1">
      <alignment vertical="top" wrapText="1"/>
      <protection locked="0"/>
    </xf>
    <xf numFmtId="0" fontId="14" fillId="3" borderId="9" xfId="0" applyFont="1" applyFill="1" applyBorder="1" applyAlignment="1" applyProtection="1">
      <alignment vertical="top" wrapText="1"/>
      <protection locked="0"/>
    </xf>
    <xf numFmtId="0" fontId="14" fillId="3" borderId="11" xfId="0" applyFont="1" applyFill="1" applyBorder="1" applyAlignment="1" applyProtection="1">
      <alignment vertical="top" wrapText="1"/>
      <protection locked="0"/>
    </xf>
    <xf numFmtId="0" fontId="0" fillId="3" borderId="14" xfId="0" applyFill="1" applyBorder="1"/>
    <xf numFmtId="0" fontId="14" fillId="3" borderId="12" xfId="0" applyFont="1" applyFill="1" applyBorder="1" applyAlignment="1" applyProtection="1">
      <alignment vertical="top" wrapText="1"/>
      <protection locked="0"/>
    </xf>
    <xf numFmtId="0" fontId="0" fillId="3" borderId="15" xfId="0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164" fontId="0" fillId="3" borderId="23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0" xfId="0" applyFill="1" applyBorder="1"/>
    <xf numFmtId="1" fontId="0" fillId="3" borderId="1" xfId="0" applyNumberForma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0" fontId="4" fillId="3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/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/>
    <xf numFmtId="0" fontId="0" fillId="2" borderId="27" xfId="0" applyFill="1" applyBorder="1"/>
    <xf numFmtId="165" fontId="3" fillId="2" borderId="1" xfId="0" applyNumberFormat="1" applyFon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/>
    </xf>
    <xf numFmtId="165" fontId="0" fillId="0" borderId="0" xfId="0" applyNumberFormat="1"/>
    <xf numFmtId="0" fontId="0" fillId="3" borderId="1" xfId="0" applyFill="1" applyBorder="1" applyAlignment="1">
      <alignment horizontal="center"/>
    </xf>
    <xf numFmtId="0" fontId="1" fillId="0" borderId="0" xfId="0" applyFont="1"/>
    <xf numFmtId="0" fontId="18" fillId="0" borderId="0" xfId="0" applyFont="1"/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8" xfId="0" applyFill="1" applyBorder="1"/>
    <xf numFmtId="0" fontId="0" fillId="3" borderId="10" xfId="0" applyFill="1" applyBorder="1"/>
    <xf numFmtId="0" fontId="0" fillId="3" borderId="12" xfId="0" applyFill="1" applyBorder="1"/>
    <xf numFmtId="0" fontId="0" fillId="3" borderId="9" xfId="0" applyFill="1" applyBorder="1"/>
    <xf numFmtId="0" fontId="0" fillId="3" borderId="11" xfId="0" applyFill="1" applyBorder="1"/>
    <xf numFmtId="0" fontId="3" fillId="0" borderId="0" xfId="0" applyFont="1"/>
    <xf numFmtId="0" fontId="0" fillId="3" borderId="7" xfId="0" applyFill="1" applyBorder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0" fillId="0" borderId="24" xfId="0" applyFont="1" applyFill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0" fillId="0" borderId="17" xfId="0" applyBorder="1" applyAlignment="1"/>
    <xf numFmtId="0" fontId="0" fillId="0" borderId="2" xfId="0" applyBorder="1" applyAlignment="1"/>
    <xf numFmtId="0" fontId="0" fillId="0" borderId="18" xfId="0" applyBorder="1" applyAlignment="1"/>
    <xf numFmtId="0" fontId="0" fillId="0" borderId="1" xfId="0" applyBorder="1" applyAlignment="1"/>
    <xf numFmtId="0" fontId="0" fillId="0" borderId="22" xfId="0" applyBorder="1" applyAlignment="1"/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/>
    <xf numFmtId="0" fontId="0" fillId="3" borderId="5" xfId="0" applyFill="1" applyBorder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16015595854561"/>
          <c:y val="5.4488493361478367E-2"/>
          <c:w val="0.57753912392952012"/>
          <c:h val="0.7344480898221049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0.19722222222222199"/>
                  <c:y val="1.7356372120151599E-2"/>
                </c:manualLayout>
              </c:layout>
              <c:numFmt formatCode="General" sourceLinked="0"/>
            </c:trendlineLbl>
          </c:trendline>
          <c:xVal>
            <c:numRef>
              <c:f>CALIBRATION_ANALYST!$D$19:$D$20</c:f>
              <c:numCache>
                <c:formatCode>General</c:formatCode>
                <c:ptCount val="2"/>
                <c:pt idx="0">
                  <c:v>250</c:v>
                </c:pt>
                <c:pt idx="1">
                  <c:v>50</c:v>
                </c:pt>
              </c:numCache>
            </c:numRef>
          </c:xVal>
          <c:yVal>
            <c:numRef>
              <c:f>CALIBRATION_ANALYST!$C$19:$C$20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BE-4B25-9CA0-3F83F684687B}"/>
            </c:ext>
          </c:extLst>
        </c:ser>
        <c:ser>
          <c:idx val="1"/>
          <c:order val="1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0.23333333333333459"/>
                  <c:y val="3.1225211431904543E-2"/>
                </c:manualLayout>
              </c:layout>
              <c:numFmt formatCode="General" sourceLinked="0"/>
            </c:trendlineLbl>
          </c:trendline>
          <c:xVal>
            <c:numRef>
              <c:f>CALIBRATION_ANALYST!$D$18:$D$19</c:f>
              <c:numCache>
                <c:formatCode>General</c:formatCode>
                <c:ptCount val="2"/>
                <c:pt idx="0">
                  <c:v>1000</c:v>
                </c:pt>
                <c:pt idx="1">
                  <c:v>250</c:v>
                </c:pt>
              </c:numCache>
            </c:numRef>
          </c:xVal>
          <c:yVal>
            <c:numRef>
              <c:f>CALIBRATION_ANALYST!$C$18:$C$19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FBE-4B25-9CA0-3F83F684687B}"/>
            </c:ext>
          </c:extLst>
        </c:ser>
        <c:ser>
          <c:idx val="2"/>
          <c:order val="2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0.19262229636062939"/>
                  <c:y val="6.8749461872821521E-2"/>
                </c:manualLayout>
              </c:layout>
              <c:numFmt formatCode="General" sourceLinked="0"/>
            </c:trendlineLbl>
          </c:trendline>
          <c:xVal>
            <c:numRef>
              <c:f>CALIBRATION_ANALYST!$D$17:$D$18</c:f>
              <c:numCache>
                <c:formatCode>General</c:formatCode>
                <c:ptCount val="2"/>
                <c:pt idx="0">
                  <c:v>5000</c:v>
                </c:pt>
                <c:pt idx="1">
                  <c:v>1000</c:v>
                </c:pt>
              </c:numCache>
            </c:numRef>
          </c:xVal>
          <c:yVal>
            <c:numRef>
              <c:f>CALIBRATION_ANALYST!$C$17:$C$18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FBE-4B25-9CA0-3F83F684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73152"/>
        <c:axId val="48960640"/>
      </c:scatterChart>
      <c:valAx>
        <c:axId val="4907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IU/l</a:t>
                </a:r>
              </a:p>
            </c:rich>
          </c:tx>
          <c:overlay val="0"/>
          <c:spPr>
            <a:solidFill>
              <a:schemeClr val="accent3">
                <a:lumMod val="40000"/>
                <a:lumOff val="60000"/>
              </a:schemeClr>
            </a:solidFill>
          </c:spPr>
        </c:title>
        <c:numFmt formatCode="General" sourceLinked="1"/>
        <c:majorTickMark val="out"/>
        <c:minorTickMark val="none"/>
        <c:tickLblPos val="nextTo"/>
        <c:crossAx val="48960640"/>
        <c:crosses val="autoZero"/>
        <c:crossBetween val="midCat"/>
      </c:valAx>
      <c:valAx>
        <c:axId val="4896064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Extinction</a:t>
                </a:r>
              </a:p>
            </c:rich>
          </c:tx>
          <c:overlay val="0"/>
          <c:spPr>
            <a:solidFill>
              <a:schemeClr val="bg2">
                <a:lumMod val="90000"/>
              </a:schemeClr>
            </a:solidFill>
          </c:spPr>
        </c:title>
        <c:numFmt formatCode="General" sourceLinked="1"/>
        <c:majorTickMark val="out"/>
        <c:minorTickMark val="none"/>
        <c:tickLblPos val="nextTo"/>
        <c:crossAx val="490731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655084944452865"/>
          <c:y val="0.2523756752628169"/>
          <c:w val="0.22661773700305787"/>
          <c:h val="0.5023031496062940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422" l="0.70000000000000095" r="0.70000000000000095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112059</xdr:colOff>
      <xdr:row>18</xdr:row>
      <xdr:rowOff>16809</xdr:rowOff>
    </xdr:from>
    <xdr:to>
      <xdr:col>11</xdr:col>
      <xdr:colOff>391458</xdr:colOff>
      <xdr:row>36</xdr:row>
      <xdr:rowOff>184524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AF0C79-BA06-445E-9499-6C274C236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opLeftCell="A11" zoomScale="85" zoomScaleNormal="85" workbookViewId="0">
      <selection activeCell="G29" sqref="G29"/>
    </sheetView>
  </sheetViews>
  <sheetFormatPr defaultColWidth="8.81640625" defaultRowHeight="14.5"/>
  <sheetData>
    <row r="1" spans="1:21" ht="18.5">
      <c r="A1" s="90" t="s">
        <v>82</v>
      </c>
      <c r="B1" s="90"/>
      <c r="C1" s="90"/>
      <c r="D1" s="90"/>
      <c r="E1" s="90"/>
      <c r="F1" s="90"/>
      <c r="G1" s="90"/>
      <c r="H1" s="90"/>
      <c r="I1" s="90"/>
      <c r="J1" s="90"/>
    </row>
    <row r="2" spans="1:21" ht="18.5">
      <c r="A2" s="14"/>
    </row>
    <row r="3" spans="1:21" ht="18.5">
      <c r="A3" s="13" t="s">
        <v>17</v>
      </c>
    </row>
    <row r="4" spans="1:21" ht="8.25" customHeight="1">
      <c r="A4" s="13"/>
    </row>
    <row r="5" spans="1:21">
      <c r="A5" s="11"/>
      <c r="B5" t="s">
        <v>12</v>
      </c>
    </row>
    <row r="6" spans="1:21">
      <c r="A6" s="15"/>
      <c r="B6" t="s">
        <v>33</v>
      </c>
    </row>
    <row r="8" spans="1:21" ht="15.5">
      <c r="A8" s="62" t="s">
        <v>83</v>
      </c>
    </row>
    <row r="9" spans="1:21" ht="15.5">
      <c r="A9" s="62" t="s">
        <v>75</v>
      </c>
    </row>
    <row r="10" spans="1:21" ht="15.5">
      <c r="A10" s="62" t="s">
        <v>74</v>
      </c>
    </row>
    <row r="11" spans="1:21" ht="15.5">
      <c r="A11" s="62" t="s">
        <v>70</v>
      </c>
    </row>
    <row r="12" spans="1:21" ht="15.5" customHeight="1">
      <c r="A12" s="92" t="s">
        <v>80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</row>
    <row r="13" spans="1:21" ht="15.5" customHeight="1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</row>
    <row r="14" spans="1:21" ht="30" customHeight="1">
      <c r="A14" s="91" t="s">
        <v>71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</row>
    <row r="15" spans="1:21" ht="15.5">
      <c r="A15" s="62" t="s">
        <v>77</v>
      </c>
    </row>
    <row r="16" spans="1:21" ht="15.5">
      <c r="A16" s="62" t="s">
        <v>78</v>
      </c>
    </row>
    <row r="17" spans="1:20" ht="15.5">
      <c r="A17" s="62" t="s">
        <v>79</v>
      </c>
    </row>
    <row r="18" spans="1:20" ht="30.75" customHeight="1">
      <c r="A18" s="91" t="s">
        <v>84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</row>
    <row r="19" spans="1:20" ht="15.5">
      <c r="A19" s="74" t="s">
        <v>72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pans="1:20" ht="15.5">
      <c r="A20" s="62" t="s">
        <v>53</v>
      </c>
    </row>
    <row r="21" spans="1:20" ht="15.5">
      <c r="A21" s="62" t="s">
        <v>81</v>
      </c>
    </row>
    <row r="23" spans="1:20" ht="15.5">
      <c r="A23" s="12" t="s">
        <v>16</v>
      </c>
    </row>
    <row r="24" spans="1:20" ht="15.5">
      <c r="A24" s="16" t="s">
        <v>18</v>
      </c>
    </row>
    <row r="26" spans="1:20">
      <c r="A26" t="s">
        <v>73</v>
      </c>
    </row>
  </sheetData>
  <mergeCells count="4">
    <mergeCell ref="A1:J1"/>
    <mergeCell ref="A14:T14"/>
    <mergeCell ref="A18:T18"/>
    <mergeCell ref="A12:U13"/>
  </mergeCells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1DD79-DADD-4FA2-8E1A-C99D72562475}">
  <dimension ref="A1:P22"/>
  <sheetViews>
    <sheetView topLeftCell="A9" zoomScale="85" zoomScaleNormal="85" workbookViewId="0">
      <selection activeCell="B15" sqref="B15:M22"/>
    </sheetView>
  </sheetViews>
  <sheetFormatPr defaultColWidth="10.90625" defaultRowHeight="14.5"/>
  <cols>
    <col min="1" max="1" width="3" customWidth="1"/>
  </cols>
  <sheetData>
    <row r="1" spans="1:16">
      <c r="A1" s="88" t="s">
        <v>69</v>
      </c>
      <c r="O1" s="46"/>
      <c r="P1" s="47" t="s">
        <v>12</v>
      </c>
    </row>
    <row r="2" spans="1:16" ht="15" thickBot="1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/>
      <c r="O2" s="48"/>
      <c r="P2" s="47" t="s">
        <v>33</v>
      </c>
    </row>
    <row r="3" spans="1:16">
      <c r="A3" t="s">
        <v>54</v>
      </c>
      <c r="B3" s="72" t="s">
        <v>55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6"/>
      <c r="N3" s="1"/>
    </row>
    <row r="4" spans="1:16">
      <c r="A4" t="s">
        <v>56</v>
      </c>
      <c r="B4" s="73" t="s">
        <v>57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  <c r="N4" s="1"/>
    </row>
    <row r="5" spans="1:16">
      <c r="A5" t="s">
        <v>58</v>
      </c>
      <c r="B5" s="73" t="s">
        <v>59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8"/>
      <c r="N5" s="1"/>
    </row>
    <row r="6" spans="1:16">
      <c r="A6" t="s">
        <v>60</v>
      </c>
      <c r="B6" s="73" t="s">
        <v>61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8"/>
      <c r="N6" s="1"/>
    </row>
    <row r="7" spans="1:16">
      <c r="A7" t="s">
        <v>62</v>
      </c>
      <c r="B7" s="73" t="s">
        <v>5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8"/>
      <c r="N7" s="1"/>
    </row>
    <row r="8" spans="1:16">
      <c r="A8" t="s">
        <v>63</v>
      </c>
      <c r="B8" s="73" t="s">
        <v>4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8"/>
      <c r="N8" s="1"/>
    </row>
    <row r="9" spans="1:16">
      <c r="A9" t="s">
        <v>64</v>
      </c>
      <c r="B9" s="81"/>
      <c r="C9" s="77"/>
      <c r="D9" s="77"/>
      <c r="E9" s="77"/>
      <c r="F9" s="77"/>
      <c r="G9" s="77"/>
      <c r="H9" s="77"/>
      <c r="I9" s="77"/>
      <c r="J9" s="77"/>
      <c r="K9" s="77"/>
      <c r="L9" s="77"/>
      <c r="M9" s="78"/>
      <c r="N9" s="1"/>
    </row>
    <row r="10" spans="1:16" ht="15" thickBot="1">
      <c r="A10" t="s">
        <v>65</v>
      </c>
      <c r="B10" s="82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80"/>
      <c r="N10" s="1"/>
    </row>
    <row r="11" spans="1:1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3" spans="1:16">
      <c r="A13" s="88" t="s">
        <v>66</v>
      </c>
    </row>
    <row r="14" spans="1:16" ht="15" thickBot="1">
      <c r="A14" s="63"/>
      <c r="B14" s="63">
        <v>1</v>
      </c>
      <c r="C14" s="63">
        <v>2</v>
      </c>
      <c r="D14" s="63">
        <v>3</v>
      </c>
      <c r="E14" s="63">
        <v>4</v>
      </c>
      <c r="F14" s="63">
        <v>5</v>
      </c>
      <c r="G14" s="63">
        <v>6</v>
      </c>
      <c r="H14" s="63">
        <v>7</v>
      </c>
      <c r="I14" s="63">
        <v>8</v>
      </c>
      <c r="J14" s="63">
        <v>9</v>
      </c>
      <c r="K14" s="63">
        <v>10</v>
      </c>
      <c r="L14" s="63">
        <v>11</v>
      </c>
      <c r="M14" s="63">
        <v>12</v>
      </c>
    </row>
    <row r="15" spans="1:16">
      <c r="A15" s="63" t="s">
        <v>54</v>
      </c>
      <c r="B15" s="8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83"/>
    </row>
    <row r="16" spans="1:16">
      <c r="A16" s="63" t="s">
        <v>56</v>
      </c>
      <c r="B16" s="86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84"/>
    </row>
    <row r="17" spans="1:13">
      <c r="A17" s="63" t="s">
        <v>58</v>
      </c>
      <c r="B17" s="86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84"/>
    </row>
    <row r="18" spans="1:13">
      <c r="A18" s="63" t="s">
        <v>60</v>
      </c>
      <c r="B18" s="86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84"/>
    </row>
    <row r="19" spans="1:13">
      <c r="A19" s="63" t="s">
        <v>62</v>
      </c>
      <c r="B19" s="86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84"/>
    </row>
    <row r="20" spans="1:13">
      <c r="A20" s="63" t="s">
        <v>63</v>
      </c>
      <c r="B20" s="86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84"/>
    </row>
    <row r="21" spans="1:13">
      <c r="A21" s="63" t="s">
        <v>64</v>
      </c>
      <c r="B21" s="86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84"/>
    </row>
    <row r="22" spans="1:13" ht="15" thickBot="1">
      <c r="A22" s="63" t="s">
        <v>65</v>
      </c>
      <c r="B22" s="87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8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tabSelected="1" zoomScale="55" zoomScaleNormal="55" workbookViewId="0">
      <selection activeCell="Q27" sqref="Q27"/>
    </sheetView>
  </sheetViews>
  <sheetFormatPr defaultColWidth="8.81640625" defaultRowHeight="14.5"/>
  <cols>
    <col min="1" max="1" width="14.1796875" customWidth="1"/>
    <col min="2" max="2" width="19.453125" customWidth="1"/>
    <col min="3" max="3" width="16.453125" customWidth="1"/>
    <col min="4" max="4" width="12.1796875" customWidth="1"/>
    <col min="5" max="5" width="18.453125" bestFit="1" customWidth="1"/>
    <col min="6" max="6" width="15.453125" customWidth="1"/>
    <col min="7" max="7" width="20.453125" customWidth="1"/>
    <col min="8" max="8" width="13" customWidth="1"/>
    <col min="9" max="9" width="18.81640625" customWidth="1"/>
    <col min="12" max="12" width="0" hidden="1" customWidth="1"/>
  </cols>
  <sheetData>
    <row r="1" spans="1:12" ht="26.25" customHeight="1">
      <c r="A1" s="13" t="s">
        <v>85</v>
      </c>
    </row>
    <row r="2" spans="1:12" ht="19" customHeight="1" thickBot="1">
      <c r="A2" s="13"/>
    </row>
    <row r="3" spans="1:12" ht="29.5" thickBot="1">
      <c r="A3" s="26" t="s">
        <v>76</v>
      </c>
      <c r="B3" s="22" t="s">
        <v>20</v>
      </c>
      <c r="C3" s="23" t="s">
        <v>38</v>
      </c>
      <c r="D3" s="24" t="s">
        <v>23</v>
      </c>
      <c r="E3" s="25"/>
      <c r="F3" s="22" t="s">
        <v>22</v>
      </c>
      <c r="G3" s="23"/>
      <c r="H3" s="22" t="s">
        <v>21</v>
      </c>
      <c r="I3" s="21"/>
      <c r="L3" t="s">
        <v>38</v>
      </c>
    </row>
    <row r="4" spans="1:12" ht="19" customHeight="1">
      <c r="L4" t="s">
        <v>49</v>
      </c>
    </row>
    <row r="5" spans="1:12" ht="16" thickBot="1">
      <c r="A5" s="27" t="s">
        <v>24</v>
      </c>
      <c r="E5" s="46"/>
      <c r="F5" s="47" t="s">
        <v>12</v>
      </c>
      <c r="G5" s="47"/>
    </row>
    <row r="6" spans="1:12" ht="19" customHeight="1">
      <c r="A6" s="95" t="s">
        <v>25</v>
      </c>
      <c r="B6" s="96"/>
      <c r="C6" s="37"/>
      <c r="E6" s="48"/>
      <c r="F6" s="47" t="s">
        <v>33</v>
      </c>
      <c r="G6" s="47"/>
    </row>
    <row r="7" spans="1:12" ht="19" customHeight="1">
      <c r="A7" s="97" t="s">
        <v>27</v>
      </c>
      <c r="B7" s="98"/>
      <c r="C7" s="38"/>
    </row>
    <row r="8" spans="1:12" ht="19" customHeight="1">
      <c r="A8" s="99" t="s">
        <v>26</v>
      </c>
      <c r="B8" s="100"/>
      <c r="C8" s="39"/>
    </row>
    <row r="9" spans="1:12" ht="19" customHeight="1">
      <c r="A9" s="101"/>
      <c r="B9" s="101"/>
      <c r="C9" s="40" t="s">
        <v>28</v>
      </c>
      <c r="D9" s="41" t="s">
        <v>29</v>
      </c>
    </row>
    <row r="10" spans="1:12" ht="19" customHeight="1">
      <c r="A10" s="102" t="s">
        <v>39</v>
      </c>
      <c r="B10" s="102"/>
      <c r="C10" s="43"/>
      <c r="D10" s="43"/>
    </row>
    <row r="11" spans="1:12" ht="19" customHeight="1">
      <c r="A11" s="102" t="s">
        <v>40</v>
      </c>
      <c r="B11" s="102"/>
      <c r="C11" s="43"/>
      <c r="D11" s="43"/>
    </row>
    <row r="12" spans="1:12" ht="19" customHeight="1">
      <c r="A12" s="1"/>
      <c r="B12" s="19"/>
    </row>
    <row r="13" spans="1:12" ht="19" customHeight="1">
      <c r="A13" s="1"/>
      <c r="B13" s="19"/>
    </row>
    <row r="15" spans="1:12" ht="15.5">
      <c r="A15" s="12" t="s">
        <v>32</v>
      </c>
    </row>
    <row r="16" spans="1:12">
      <c r="A16" s="4"/>
      <c r="B16" s="5"/>
      <c r="C16" s="49" t="s">
        <v>13</v>
      </c>
      <c r="D16" s="9" t="s">
        <v>7</v>
      </c>
    </row>
    <row r="17" spans="1:6">
      <c r="B17" s="10" t="s">
        <v>0</v>
      </c>
      <c r="C17" s="103">
        <f>_Cal1</f>
        <v>0</v>
      </c>
      <c r="D17" s="3">
        <f>IF(($C$3="Measles"),5000, IF(($C$3="Rubella"),200))</f>
        <v>5000</v>
      </c>
    </row>
    <row r="18" spans="1:6">
      <c r="B18" s="10" t="s">
        <v>1</v>
      </c>
      <c r="C18" s="103">
        <f>_Cal2</f>
        <v>0</v>
      </c>
      <c r="D18" s="3">
        <f>IF(($C$3="Measles"),1000, IF(($C$3="Rubella"),50))</f>
        <v>1000</v>
      </c>
    </row>
    <row r="19" spans="1:6">
      <c r="B19" s="10" t="s">
        <v>2</v>
      </c>
      <c r="C19" s="103">
        <f>_Cal3</f>
        <v>0</v>
      </c>
      <c r="D19" s="3">
        <f>IF(($C$3="Measles"),250, IF(($C$3="Rubella"),10))</f>
        <v>250</v>
      </c>
    </row>
    <row r="20" spans="1:6">
      <c r="B20" s="10" t="s">
        <v>3</v>
      </c>
      <c r="C20" s="103">
        <f>_Cal4</f>
        <v>0</v>
      </c>
      <c r="D20" s="3">
        <f>IF(($C$3="Measles"),50, IF(($C$3="Rubella"),1))</f>
        <v>50</v>
      </c>
      <c r="E20" s="56" t="s">
        <v>34</v>
      </c>
    </row>
    <row r="21" spans="1:6">
      <c r="B21" s="8" t="s">
        <v>4</v>
      </c>
      <c r="C21" s="104">
        <f>_NC</f>
        <v>0</v>
      </c>
      <c r="D21" s="3" t="e">
        <f>IF(E21=1,(C21-CALIBRATION_ANALYST!$D$32)/CALIBRATION_ANALYST!$C$32, IF(E21=2,(C21-CALIBRATION_ANALYST!$D$31)/CALIBRATION_ANALYST!$C$31, IF(E21=3,(C21-CALIBRATION_ANALYST!$D$30)/CALIBRATION_ANALYST!$C$30)))</f>
        <v>#DIV/0!</v>
      </c>
      <c r="E21" s="57">
        <f>IF((CALIBRATION_ANALYST!$C$26&lt;=C21), 1, IF((CALIBRATION_ANALYST!$C$27&lt;=C21),2, IF((C21&lt;CALIBRATION_ANALYST!$C$27),3,0)))</f>
        <v>1</v>
      </c>
    </row>
    <row r="22" spans="1:6">
      <c r="B22" s="8" t="s">
        <v>5</v>
      </c>
      <c r="C22" s="103">
        <f>_PC</f>
        <v>0</v>
      </c>
      <c r="D22" s="3" t="e">
        <f>IF(E22=1,(C22-CALIBRATION_ANALYST!$D$32)/CALIBRATION_ANALYST!$C$32, IF(E22=2,(C22-CALIBRATION_ANALYST!$D$31)/CALIBRATION_ANALYST!$C$31, IF(E22=3,(C22-CALIBRATION_ANALYST!$D$30)/CALIBRATION_ANALYST!$C$30)))</f>
        <v>#DIV/0!</v>
      </c>
      <c r="E22" s="57">
        <f>IF((CALIBRATION_ANALYST!$C$26&lt;=C22), 1, IF((CALIBRATION_ANALYST!$C$27&lt;=C22),2, IF((C22&lt;CALIBRATION_ANALYST!$C$27),3,0)))</f>
        <v>1</v>
      </c>
    </row>
    <row r="24" spans="1:6">
      <c r="B24" s="9" t="s">
        <v>7</v>
      </c>
      <c r="C24" s="9" t="s">
        <v>68</v>
      </c>
      <c r="D24" s="9" t="s">
        <v>9</v>
      </c>
    </row>
    <row r="25" spans="1:6">
      <c r="B25" s="6">
        <f>IF(($C$3="Measles"),5000, IF(($C$3="Rubella"),200))</f>
        <v>5000</v>
      </c>
      <c r="C25" s="6">
        <f>C17</f>
        <v>0</v>
      </c>
      <c r="D25" s="6" t="s">
        <v>0</v>
      </c>
    </row>
    <row r="26" spans="1:6">
      <c r="B26" s="6">
        <f>IF(($C$3="Measles"),1000, IF(($C$3="Rubella"),50))</f>
        <v>1000</v>
      </c>
      <c r="C26" s="6">
        <f>C18</f>
        <v>0</v>
      </c>
      <c r="D26" s="6" t="s">
        <v>1</v>
      </c>
    </row>
    <row r="27" spans="1:6">
      <c r="B27" s="6">
        <f>IF(($C$3="Measles"),250, IF(($C$3="Rubella"),10))</f>
        <v>250</v>
      </c>
      <c r="C27" s="6">
        <f>C19</f>
        <v>0</v>
      </c>
      <c r="D27" s="6" t="s">
        <v>2</v>
      </c>
    </row>
    <row r="28" spans="1:6">
      <c r="B28" s="6">
        <f>IF(($C$3="Measles"),50, IF(($C$3="Rubella"),1))</f>
        <v>50</v>
      </c>
      <c r="C28" s="6">
        <f>C20</f>
        <v>0</v>
      </c>
      <c r="D28" s="6" t="s">
        <v>3</v>
      </c>
      <c r="E28" s="4"/>
      <c r="F28" s="4"/>
    </row>
    <row r="29" spans="1:6">
      <c r="A29" s="8" t="s">
        <v>11</v>
      </c>
      <c r="B29" s="9" t="s">
        <v>8</v>
      </c>
      <c r="C29" s="9" t="s">
        <v>14</v>
      </c>
      <c r="D29" s="9" t="s">
        <v>10</v>
      </c>
      <c r="E29" s="7"/>
      <c r="F29" s="7"/>
    </row>
    <row r="30" spans="1:6">
      <c r="A30" s="6">
        <v>3</v>
      </c>
      <c r="B30" s="6" t="str">
        <f>IF(($C$3="Measles"),"50-250", IF(($C$3="Rubella"),"1-10"))</f>
        <v>50-250</v>
      </c>
      <c r="C30" s="6">
        <f>SLOPE($C$19:$C$20,$D$19:$D$20)</f>
        <v>0</v>
      </c>
      <c r="D30" s="6">
        <f>INTERCEPT($C$19:$C$20,$D$19:$D$20)</f>
        <v>0</v>
      </c>
      <c r="E30" s="4"/>
      <c r="F30" s="4"/>
    </row>
    <row r="31" spans="1:6">
      <c r="A31" s="6">
        <v>2</v>
      </c>
      <c r="B31" s="6" t="str">
        <f>IF(($C$3="Measles"),"250-1000", IF(($C$3="Rubella"),"10-50"))</f>
        <v>250-1000</v>
      </c>
      <c r="C31" s="6">
        <f>SLOPE($C$18:$C$19,$D$18:$D$19)</f>
        <v>0</v>
      </c>
      <c r="D31" s="6">
        <f>INTERCEPT($C$18:$C$19,$D$18:$D$19)</f>
        <v>0</v>
      </c>
      <c r="E31" s="4"/>
      <c r="F31" s="4"/>
    </row>
    <row r="32" spans="1:6">
      <c r="A32" s="6">
        <v>1</v>
      </c>
      <c r="B32" s="6" t="str">
        <f>IF(($C$3="Measles"),"1000-5000", IF(($C$3="Rubella"),"50-200"))</f>
        <v>1000-5000</v>
      </c>
      <c r="C32" s="6">
        <f>SLOPE($C$17:$C$18,$D$17:$D$18)</f>
        <v>0</v>
      </c>
      <c r="D32" s="6">
        <f>INTERCEPT($C$17:$C$18,$D$17:$D$18)</f>
        <v>0</v>
      </c>
      <c r="E32" s="4"/>
      <c r="F32" s="4"/>
    </row>
    <row r="33" spans="1:6">
      <c r="E33" s="4"/>
      <c r="F33" s="4"/>
    </row>
    <row r="34" spans="1:6" ht="15" thickBot="1"/>
    <row r="35" spans="1:6" ht="16" thickBot="1">
      <c r="A35" s="93" t="s">
        <v>30</v>
      </c>
      <c r="B35" s="94"/>
      <c r="C35" s="42" t="e">
        <f>IF(AND(C7&lt;=C17,C8&lt;=C19,C10&lt;=D22,D22&lt;=D10,C11&lt;=D21,D21&lt;=D11), "Yay! VALID plate!", "INVALID plate")</f>
        <v>#DIV/0!</v>
      </c>
      <c r="D35" s="4"/>
    </row>
    <row r="36" spans="1:6">
      <c r="A36" s="4"/>
      <c r="B36" s="4"/>
      <c r="C36" s="4"/>
      <c r="D36" s="4"/>
    </row>
    <row r="37" spans="1:6">
      <c r="A37" s="4"/>
      <c r="B37" s="4"/>
      <c r="C37" s="4"/>
      <c r="D37" s="4"/>
    </row>
    <row r="38" spans="1:6" ht="15" thickBot="1">
      <c r="A38" s="4"/>
      <c r="B38" s="4"/>
      <c r="C38" s="4"/>
      <c r="D38" s="4"/>
    </row>
    <row r="39" spans="1:6">
      <c r="A39" s="28" t="s">
        <v>31</v>
      </c>
      <c r="B39" s="29"/>
      <c r="C39" s="29"/>
      <c r="D39" s="29"/>
      <c r="E39" s="30"/>
    </row>
    <row r="40" spans="1:6">
      <c r="A40" s="31"/>
      <c r="B40" s="20"/>
      <c r="C40" s="20"/>
      <c r="D40" s="20"/>
      <c r="E40" s="32"/>
    </row>
    <row r="41" spans="1:6">
      <c r="A41" s="33"/>
      <c r="B41" s="20"/>
      <c r="C41" s="20"/>
      <c r="D41" s="20"/>
      <c r="E41" s="32"/>
    </row>
    <row r="42" spans="1:6">
      <c r="A42" s="33"/>
      <c r="B42" s="20"/>
      <c r="C42" s="20"/>
      <c r="D42" s="20"/>
      <c r="E42" s="32"/>
    </row>
    <row r="43" spans="1:6">
      <c r="A43" s="33"/>
      <c r="B43" s="20"/>
      <c r="C43" s="20"/>
      <c r="D43" s="20"/>
      <c r="E43" s="32"/>
    </row>
    <row r="44" spans="1:6">
      <c r="A44" s="33"/>
      <c r="B44" s="20"/>
      <c r="C44" s="20"/>
      <c r="D44" s="20"/>
      <c r="E44" s="32"/>
    </row>
    <row r="45" spans="1:6">
      <c r="A45" s="33"/>
      <c r="B45" s="20"/>
      <c r="C45" s="20"/>
      <c r="D45" s="20"/>
      <c r="E45" s="32"/>
    </row>
    <row r="46" spans="1:6">
      <c r="A46" s="33"/>
      <c r="B46" s="20"/>
      <c r="C46" s="20"/>
      <c r="D46" s="20"/>
      <c r="E46" s="32"/>
    </row>
    <row r="47" spans="1:6">
      <c r="A47" s="33"/>
      <c r="B47" s="20"/>
      <c r="C47" s="20"/>
      <c r="D47" s="20"/>
      <c r="E47" s="32"/>
    </row>
    <row r="48" spans="1:6">
      <c r="A48" s="33"/>
      <c r="B48" s="20"/>
      <c r="C48" s="20"/>
      <c r="D48" s="20"/>
      <c r="E48" s="32"/>
    </row>
    <row r="49" spans="1:5" ht="15" thickBot="1">
      <c r="A49" s="34"/>
      <c r="B49" s="35"/>
      <c r="C49" s="35"/>
      <c r="D49" s="35"/>
      <c r="E49" s="36"/>
    </row>
  </sheetData>
  <mergeCells count="7">
    <mergeCell ref="A35:B35"/>
    <mergeCell ref="A6:B6"/>
    <mergeCell ref="A7:B7"/>
    <mergeCell ref="A8:B8"/>
    <mergeCell ref="A9:B9"/>
    <mergeCell ref="A10:B10"/>
    <mergeCell ref="A11:B11"/>
  </mergeCells>
  <conditionalFormatting sqref="C35">
    <cfRule type="cellIs" dxfId="6" priority="1" operator="equal">
      <formula>"INVALID plate"</formula>
    </cfRule>
  </conditionalFormatting>
  <dataValidations count="1">
    <dataValidation type="list" allowBlank="1" showInputMessage="1" showErrorMessage="1" sqref="C3" xr:uid="{3144A780-391F-418C-80C9-E5BA301B3157}">
      <formula1>$L$3:$L$4</formula1>
    </dataValidation>
  </dataValidations>
  <pageMargins left="0.7" right="0.7" top="0.75" bottom="0.75" header="0.3" footer="0.3"/>
  <pageSetup orientation="portrait" horizontalDpi="4294967292" verticalDpi="4294967292" r:id="rId1"/>
  <ignoredErrors>
    <ignoredError sqref="B31" twoDigitTextYear="1"/>
  </ignoredError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1"/>
  <sheetViews>
    <sheetView topLeftCell="B1" zoomScale="85" zoomScaleNormal="85" workbookViewId="0">
      <selection activeCell="A75" sqref="A75"/>
    </sheetView>
  </sheetViews>
  <sheetFormatPr defaultColWidth="8.81640625" defaultRowHeight="14.5"/>
  <cols>
    <col min="2" max="2" width="17.81640625" style="51" customWidth="1"/>
    <col min="3" max="3" width="17.81640625" customWidth="1"/>
    <col min="5" max="5" width="8.453125" bestFit="1" customWidth="1"/>
    <col min="6" max="6" width="14.453125" style="60" bestFit="1" customWidth="1"/>
    <col min="7" max="7" width="15.453125" customWidth="1"/>
    <col min="8" max="8" width="27.453125" style="60" customWidth="1"/>
    <col min="9" max="9" width="10.453125" customWidth="1"/>
    <col min="10" max="10" width="31.6328125" customWidth="1"/>
    <col min="11" max="12" width="8.81640625" style="52"/>
    <col min="13" max="13" width="11.36328125" customWidth="1"/>
  </cols>
  <sheetData>
    <row r="1" spans="1:14" ht="81">
      <c r="A1" s="8" t="s">
        <v>67</v>
      </c>
      <c r="B1" s="64" t="s">
        <v>37</v>
      </c>
      <c r="C1" s="68" t="s">
        <v>15</v>
      </c>
      <c r="D1" s="45" t="s">
        <v>6</v>
      </c>
      <c r="E1" s="45" t="s">
        <v>11</v>
      </c>
      <c r="F1" s="58" t="s">
        <v>41</v>
      </c>
      <c r="G1" s="49" t="s">
        <v>35</v>
      </c>
      <c r="H1" s="58" t="s">
        <v>42</v>
      </c>
      <c r="I1" s="44" t="s">
        <v>36</v>
      </c>
      <c r="J1" s="50" t="s">
        <v>19</v>
      </c>
      <c r="K1" s="44" t="s">
        <v>48</v>
      </c>
      <c r="L1" s="44" t="s">
        <v>50</v>
      </c>
      <c r="M1" s="49" t="s">
        <v>52</v>
      </c>
      <c r="N1" s="55" t="s">
        <v>51</v>
      </c>
    </row>
    <row r="2" spans="1:14">
      <c r="A2" s="3">
        <f t="shared" ref="A2:A65" si="0">plateno</f>
        <v>0</v>
      </c>
      <c r="B2" s="65">
        <v>1</v>
      </c>
      <c r="C2" s="66">
        <f>nameG1</f>
        <v>0</v>
      </c>
      <c r="D2" s="66">
        <f>resG1</f>
        <v>0</v>
      </c>
      <c r="E2" s="2">
        <f>IF((CALIBRATION_ANALYST!$C$26&lt;=D2), 1, IF((CALIBRATION_ANALYST!$C$27&lt;=D2),2, IF((D2&lt;CALIBRATION_ANALYST!$C$27),3,0)))</f>
        <v>1</v>
      </c>
      <c r="F2" s="59" t="e">
        <f>IF(E2=1,(D2-CALIBRATION_ANALYST!$D$32)/CALIBRATION_ANALYST!$C$32, IF(E2=2,(D2-CALIBRATION_ANALYST!$D$31)/CALIBRATION_ANALYST!$C$31, IF(E2=3,(D2-CALIBRATION_ANALYST!$D$30)/CALIBRATION_ANALYST!$C$30)))</f>
        <v>#DIV/0!</v>
      </c>
      <c r="G2" s="17"/>
      <c r="H2" s="59" t="e">
        <f t="shared" ref="H2:H33" si="1">(F2*G2)</f>
        <v>#DIV/0!</v>
      </c>
      <c r="I2" s="2" t="e">
        <f>IF(CALIBRATION_ANALYST!$C$3="Measles", IF((H2&lt;200), "Negative", IF(AND(200&lt;=H2,H2&lt;275), "Equivocal", IF((H2&gt;=275),"Positive",""))),IF((H2&lt;8), "Negative", IF(AND(8&lt;=H2,H2&lt;11), "Equivocal", IF((H2&gt;=11),"Positive",""))))</f>
        <v>#DIV/0!</v>
      </c>
      <c r="J2" s="18"/>
      <c r="K2" s="6" t="e">
        <f>IF(I2="Equivocal",1,0)</f>
        <v>#DIV/0!</v>
      </c>
      <c r="L2" s="6" t="e">
        <f>IF(RESULTS!F2&gt;=CALIBRATION_ANALYST!$B$25,1,0)</f>
        <v>#DIV/0!</v>
      </c>
      <c r="M2" s="61"/>
      <c r="N2" s="6" t="e">
        <f>IF(MAX(K2:M2) &gt;0,1,0)</f>
        <v>#DIV/0!</v>
      </c>
    </row>
    <row r="3" spans="1:14" ht="15" customHeight="1">
      <c r="A3" s="3">
        <f t="shared" si="0"/>
        <v>0</v>
      </c>
      <c r="B3" s="65">
        <v>2</v>
      </c>
      <c r="C3" s="66">
        <f>nameH1</f>
        <v>0</v>
      </c>
      <c r="D3" s="66">
        <f>resH1</f>
        <v>0</v>
      </c>
      <c r="E3" s="2">
        <f>IF((CALIBRATION_ANALYST!$C$26&lt;=D3), 1, IF((CALIBRATION_ANALYST!$C$27&lt;=D3),2, IF((D3&lt;CALIBRATION_ANALYST!$C$27),3,0)))</f>
        <v>1</v>
      </c>
      <c r="F3" s="59" t="e">
        <f>IF(E3=1,(D3-CALIBRATION_ANALYST!$D$32)/CALIBRATION_ANALYST!$C$32, IF(E3=2,(D3-CALIBRATION_ANALYST!$D$31)/CALIBRATION_ANALYST!$C$31, IF(E3=3,(D3-CALIBRATION_ANALYST!$D$30)/CALIBRATION_ANALYST!$C$30)))</f>
        <v>#DIV/0!</v>
      </c>
      <c r="G3" s="17"/>
      <c r="H3" s="59" t="e">
        <f t="shared" si="1"/>
        <v>#DIV/0!</v>
      </c>
      <c r="I3" s="2" t="e">
        <f>IF(CALIBRATION_ANALYST!$C$3="Measles", IF((H3&lt;200), "Negative", IF(AND(200&lt;=H3,H3&lt;275), "Equivocal", IF((H3&gt;=275),"Positive",""))),IF((H3&lt;8), "Negative", IF(AND(8&lt;=H3,H3&lt;11), "Equivocal", IF((H3&gt;=11),"Positive",""))))</f>
        <v>#DIV/0!</v>
      </c>
      <c r="J3" s="18"/>
      <c r="K3" s="6" t="e">
        <f t="shared" ref="K3:K66" si="2">IF(I3="Equivocal",1,0)</f>
        <v>#DIV/0!</v>
      </c>
      <c r="L3" s="6" t="e">
        <f>IF(RESULTS!F3&gt;=CALIBRATION_ANALYST!$B$25,1,0)</f>
        <v>#DIV/0!</v>
      </c>
      <c r="M3" s="61"/>
      <c r="N3" s="6" t="e">
        <f t="shared" ref="N3:N66" si="3">IF(MAX(K3:M3) &gt;0,1,0)</f>
        <v>#DIV/0!</v>
      </c>
    </row>
    <row r="4" spans="1:14" ht="15" customHeight="1">
      <c r="A4" s="3">
        <f t="shared" si="0"/>
        <v>0</v>
      </c>
      <c r="B4" s="65">
        <v>3</v>
      </c>
      <c r="C4" s="66">
        <f>nameA2</f>
        <v>0</v>
      </c>
      <c r="D4" s="66">
        <f>resA2</f>
        <v>0</v>
      </c>
      <c r="E4" s="2">
        <f>IF((CALIBRATION_ANALYST!$C$26&lt;=D4), 1, IF((CALIBRATION_ANALYST!$C$27&lt;=D4),2, IF((D4&lt;CALIBRATION_ANALYST!$C$27),3,0)))</f>
        <v>1</v>
      </c>
      <c r="F4" s="59" t="e">
        <f>IF(E4=1,(D4-CALIBRATION_ANALYST!$D$32)/CALIBRATION_ANALYST!$C$32, IF(E4=2,(D4-CALIBRATION_ANALYST!$D$31)/CALIBRATION_ANALYST!$C$31, IF(E4=3,(D4-CALIBRATION_ANALYST!$D$30)/CALIBRATION_ANALYST!$C$30)))</f>
        <v>#DIV/0!</v>
      </c>
      <c r="G4" s="17"/>
      <c r="H4" s="59" t="e">
        <f t="shared" si="1"/>
        <v>#DIV/0!</v>
      </c>
      <c r="I4" s="2" t="e">
        <f>IF(CALIBRATION_ANALYST!$C$3="Measles", IF((H4&lt;200), "Negative", IF(AND(200&lt;=H4,H4&lt;275), "Equivocal", IF((H4&gt;=275),"Positive",""))),IF((H4&lt;8), "Negative", IF(AND(8&lt;=H4,H4&lt;11), "Equivocal", IF((H4&gt;=11),"Positive",""))))</f>
        <v>#DIV/0!</v>
      </c>
      <c r="J4" s="18"/>
      <c r="K4" s="6" t="e">
        <f t="shared" si="2"/>
        <v>#DIV/0!</v>
      </c>
      <c r="L4" s="6" t="e">
        <f>IF(RESULTS!F4&gt;=CALIBRATION_ANALYST!$B$25,1,0)</f>
        <v>#DIV/0!</v>
      </c>
      <c r="M4" s="61"/>
      <c r="N4" s="6" t="e">
        <f t="shared" si="3"/>
        <v>#DIV/0!</v>
      </c>
    </row>
    <row r="5" spans="1:14" ht="15" customHeight="1">
      <c r="A5" s="3">
        <f t="shared" si="0"/>
        <v>0</v>
      </c>
      <c r="B5" s="65">
        <v>4</v>
      </c>
      <c r="C5" s="66">
        <f>nameB2</f>
        <v>0</v>
      </c>
      <c r="D5" s="66">
        <f>resB2</f>
        <v>0</v>
      </c>
      <c r="E5" s="2">
        <f>IF((CALIBRATION_ANALYST!$C$26&lt;=D5), 1, IF((CALIBRATION_ANALYST!$C$27&lt;=D5),2, IF((D5&lt;CALIBRATION_ANALYST!$C$27),3,0)))</f>
        <v>1</v>
      </c>
      <c r="F5" s="59" t="e">
        <f>IF(E5=1,(D5-CALIBRATION_ANALYST!$D$32)/CALIBRATION_ANALYST!$C$32, IF(E5=2,(D5-CALIBRATION_ANALYST!$D$31)/CALIBRATION_ANALYST!$C$31, IF(E5=3,(D5-CALIBRATION_ANALYST!$D$30)/CALIBRATION_ANALYST!$C$30)))</f>
        <v>#DIV/0!</v>
      </c>
      <c r="G5" s="17"/>
      <c r="H5" s="59" t="e">
        <f t="shared" si="1"/>
        <v>#DIV/0!</v>
      </c>
      <c r="I5" s="2" t="e">
        <f>IF(CALIBRATION_ANALYST!$C$3="Measles", IF((H5&lt;200), "Negative", IF(AND(200&lt;=H5,H5&lt;275), "Equivocal", IF((H5&gt;=275),"Positive",""))),IF((H5&lt;8), "Negative", IF(AND(8&lt;=H5,H5&lt;11), "Equivocal", IF((H5&gt;=11),"Positive",""))))</f>
        <v>#DIV/0!</v>
      </c>
      <c r="J5" s="18"/>
      <c r="K5" s="6" t="e">
        <f t="shared" si="2"/>
        <v>#DIV/0!</v>
      </c>
      <c r="L5" s="6" t="e">
        <f>IF(RESULTS!F5&gt;=CALIBRATION_ANALYST!$B$25,1,0)</f>
        <v>#DIV/0!</v>
      </c>
      <c r="M5" s="61"/>
      <c r="N5" s="6" t="e">
        <f t="shared" si="3"/>
        <v>#DIV/0!</v>
      </c>
    </row>
    <row r="6" spans="1:14" ht="15" customHeight="1">
      <c r="A6" s="3">
        <f t="shared" si="0"/>
        <v>0</v>
      </c>
      <c r="B6" s="65">
        <v>5</v>
      </c>
      <c r="C6" s="66">
        <f>nameC2</f>
        <v>0</v>
      </c>
      <c r="D6" s="66">
        <f>resC2</f>
        <v>0</v>
      </c>
      <c r="E6" s="2">
        <f>IF((CALIBRATION_ANALYST!$C$26&lt;=D6), 1, IF((CALIBRATION_ANALYST!$C$27&lt;=D6),2, IF((D6&lt;CALIBRATION_ANALYST!$C$27),3,0)))</f>
        <v>1</v>
      </c>
      <c r="F6" s="59" t="e">
        <f>IF(E6=1,(D6-CALIBRATION_ANALYST!$D$32)/CALIBRATION_ANALYST!$C$32, IF(E6=2,(D6-CALIBRATION_ANALYST!$D$31)/CALIBRATION_ANALYST!$C$31, IF(E6=3,(D6-CALIBRATION_ANALYST!$D$30)/CALIBRATION_ANALYST!$C$30)))</f>
        <v>#DIV/0!</v>
      </c>
      <c r="G6" s="17"/>
      <c r="H6" s="59" t="e">
        <f t="shared" si="1"/>
        <v>#DIV/0!</v>
      </c>
      <c r="I6" s="2" t="e">
        <f>IF(CALIBRATION_ANALYST!$C$3="Measles", IF((H6&lt;200), "Negative", IF(AND(200&lt;=H6,H6&lt;275), "Equivocal", IF((H6&gt;=275),"Positive",""))),IF((H6&lt;8), "Negative", IF(AND(8&lt;=H6,H6&lt;11), "Equivocal", IF((H6&gt;=11),"Positive",""))))</f>
        <v>#DIV/0!</v>
      </c>
      <c r="J6" s="18"/>
      <c r="K6" s="6" t="e">
        <f t="shared" si="2"/>
        <v>#DIV/0!</v>
      </c>
      <c r="L6" s="6" t="e">
        <f>IF(RESULTS!F6&gt;=CALIBRATION_ANALYST!$B$25,1,0)</f>
        <v>#DIV/0!</v>
      </c>
      <c r="M6" s="61"/>
      <c r="N6" s="6" t="e">
        <f t="shared" si="3"/>
        <v>#DIV/0!</v>
      </c>
    </row>
    <row r="7" spans="1:14" ht="15" customHeight="1">
      <c r="A7" s="3">
        <f t="shared" si="0"/>
        <v>0</v>
      </c>
      <c r="B7" s="65">
        <v>6</v>
      </c>
      <c r="C7" s="66">
        <f>nameD2</f>
        <v>0</v>
      </c>
      <c r="D7" s="66">
        <f>resD2</f>
        <v>0</v>
      </c>
      <c r="E7" s="2">
        <f>IF((CALIBRATION_ANALYST!$C$26&lt;=D7), 1, IF((CALIBRATION_ANALYST!$C$27&lt;=D7),2, IF((D7&lt;CALIBRATION_ANALYST!$C$27),3,0)))</f>
        <v>1</v>
      </c>
      <c r="F7" s="59" t="e">
        <f>IF(E7=1,(D7-CALIBRATION_ANALYST!$D$32)/CALIBRATION_ANALYST!$C$32, IF(E7=2,(D7-CALIBRATION_ANALYST!$D$31)/CALIBRATION_ANALYST!$C$31, IF(E7=3,(D7-CALIBRATION_ANALYST!$D$30)/CALIBRATION_ANALYST!$C$30)))</f>
        <v>#DIV/0!</v>
      </c>
      <c r="G7" s="17"/>
      <c r="H7" s="59" t="e">
        <f t="shared" si="1"/>
        <v>#DIV/0!</v>
      </c>
      <c r="I7" s="2" t="e">
        <f>IF(CALIBRATION_ANALYST!$C$3="Measles", IF((H7&lt;200), "Negative", IF(AND(200&lt;=H7,H7&lt;275), "Equivocal", IF((H7&gt;=275),"Positive",""))),IF((H7&lt;8), "Negative", IF(AND(8&lt;=H7,H7&lt;11), "Equivocal", IF((H7&gt;=11),"Positive",""))))</f>
        <v>#DIV/0!</v>
      </c>
      <c r="J7" s="18"/>
      <c r="K7" s="6" t="e">
        <f t="shared" si="2"/>
        <v>#DIV/0!</v>
      </c>
      <c r="L7" s="6" t="e">
        <f>IF(RESULTS!F7&gt;=CALIBRATION_ANALYST!$B$25,1,0)</f>
        <v>#DIV/0!</v>
      </c>
      <c r="M7" s="61"/>
      <c r="N7" s="6" t="e">
        <f t="shared" si="3"/>
        <v>#DIV/0!</v>
      </c>
    </row>
    <row r="8" spans="1:14">
      <c r="A8" s="3">
        <f t="shared" si="0"/>
        <v>0</v>
      </c>
      <c r="B8" s="65">
        <v>7</v>
      </c>
      <c r="C8" s="66">
        <f>nameE2</f>
        <v>0</v>
      </c>
      <c r="D8" s="66">
        <f>resE2</f>
        <v>0</v>
      </c>
      <c r="E8" s="2">
        <f>IF((CALIBRATION_ANALYST!$C$26&lt;=D8), 1, IF((CALIBRATION_ANALYST!$C$27&lt;=D8),2, IF((D8&lt;CALIBRATION_ANALYST!$C$27),3,0)))</f>
        <v>1</v>
      </c>
      <c r="F8" s="59" t="e">
        <f>IF(E8=1,(D8-CALIBRATION_ANALYST!$D$32)/CALIBRATION_ANALYST!$C$32, IF(E8=2,(D8-CALIBRATION_ANALYST!$D$31)/CALIBRATION_ANALYST!$C$31, IF(E8=3,(D8-CALIBRATION_ANALYST!$D$30)/CALIBRATION_ANALYST!$C$30)))</f>
        <v>#DIV/0!</v>
      </c>
      <c r="G8" s="17"/>
      <c r="H8" s="59" t="e">
        <f t="shared" si="1"/>
        <v>#DIV/0!</v>
      </c>
      <c r="I8" s="2" t="e">
        <f>IF(CALIBRATION_ANALYST!$C$3="Measles", IF((H8&lt;200), "Negative", IF(AND(200&lt;=H8,H8&lt;275), "Equivocal", IF((H8&gt;=275),"Positive",""))),IF((H8&lt;8), "Negative", IF(AND(8&lt;=H8,H8&lt;11), "Equivocal", IF((H8&gt;=11),"Positive",""))))</f>
        <v>#DIV/0!</v>
      </c>
      <c r="J8" s="18"/>
      <c r="K8" s="6" t="e">
        <f t="shared" si="2"/>
        <v>#DIV/0!</v>
      </c>
      <c r="L8" s="6" t="e">
        <f>IF(RESULTS!F8&gt;=CALIBRATION_ANALYST!$B$25,1,0)</f>
        <v>#DIV/0!</v>
      </c>
      <c r="M8" s="61"/>
      <c r="N8" s="6" t="e">
        <f t="shared" si="3"/>
        <v>#DIV/0!</v>
      </c>
    </row>
    <row r="9" spans="1:14" ht="15" customHeight="1">
      <c r="A9" s="3">
        <f t="shared" si="0"/>
        <v>0</v>
      </c>
      <c r="B9" s="65">
        <v>8</v>
      </c>
      <c r="C9" s="66">
        <f>nameF2</f>
        <v>0</v>
      </c>
      <c r="D9" s="66">
        <f>resF2</f>
        <v>0</v>
      </c>
      <c r="E9" s="2">
        <f>IF((CALIBRATION_ANALYST!$C$26&lt;=D9), 1, IF((CALIBRATION_ANALYST!$C$27&lt;=D9),2, IF((D9&lt;CALIBRATION_ANALYST!$C$27),3,0)))</f>
        <v>1</v>
      </c>
      <c r="F9" s="59" t="e">
        <f>IF(E9=1,(D9-CALIBRATION_ANALYST!$D$32)/CALIBRATION_ANALYST!$C$32, IF(E9=2,(D9-CALIBRATION_ANALYST!$D$31)/CALIBRATION_ANALYST!$C$31, IF(E9=3,(D9-CALIBRATION_ANALYST!$D$30)/CALIBRATION_ANALYST!$C$30)))</f>
        <v>#DIV/0!</v>
      </c>
      <c r="G9" s="17"/>
      <c r="H9" s="59" t="e">
        <f t="shared" si="1"/>
        <v>#DIV/0!</v>
      </c>
      <c r="I9" s="2" t="e">
        <f>IF(CALIBRATION_ANALYST!$C$3="Measles", IF((H9&lt;200), "Negative", IF(AND(200&lt;=H9,H9&lt;275), "Equivocal", IF((H9&gt;=275),"Positive",""))),IF((H9&lt;8), "Negative", IF(AND(8&lt;=H9,H9&lt;11), "Equivocal", IF((H9&gt;=11),"Positive",""))))</f>
        <v>#DIV/0!</v>
      </c>
      <c r="J9" s="18"/>
      <c r="K9" s="6" t="e">
        <f t="shared" si="2"/>
        <v>#DIV/0!</v>
      </c>
      <c r="L9" s="6" t="e">
        <f>IF(RESULTS!F9&gt;=CALIBRATION_ANALYST!$B$25,1,0)</f>
        <v>#DIV/0!</v>
      </c>
      <c r="M9" s="61"/>
      <c r="N9" s="6" t="e">
        <f t="shared" si="3"/>
        <v>#DIV/0!</v>
      </c>
    </row>
    <row r="10" spans="1:14" ht="15" customHeight="1">
      <c r="A10" s="3">
        <f t="shared" si="0"/>
        <v>0</v>
      </c>
      <c r="B10" s="65">
        <v>9</v>
      </c>
      <c r="C10" s="66">
        <f>nameG2</f>
        <v>0</v>
      </c>
      <c r="D10" s="66">
        <f>resG2</f>
        <v>0</v>
      </c>
      <c r="E10" s="2">
        <f>IF((CALIBRATION_ANALYST!$C$26&lt;=D10), 1, IF((CALIBRATION_ANALYST!$C$27&lt;=D10),2, IF((D10&lt;CALIBRATION_ANALYST!$C$27),3,0)))</f>
        <v>1</v>
      </c>
      <c r="F10" s="59" t="e">
        <f>IF(E10=1,(D10-CALIBRATION_ANALYST!$D$32)/CALIBRATION_ANALYST!$C$32, IF(E10=2,(D10-CALIBRATION_ANALYST!$D$31)/CALIBRATION_ANALYST!$C$31, IF(E10=3,(D10-CALIBRATION_ANALYST!$D$30)/CALIBRATION_ANALYST!$C$30)))</f>
        <v>#DIV/0!</v>
      </c>
      <c r="G10" s="17"/>
      <c r="H10" s="59" t="e">
        <f t="shared" si="1"/>
        <v>#DIV/0!</v>
      </c>
      <c r="I10" s="2" t="e">
        <f>IF(CALIBRATION_ANALYST!$C$3="Measles", IF((H10&lt;200), "Negative", IF(AND(200&lt;=H10,H10&lt;275), "Equivocal", IF((H10&gt;=275),"Positive",""))),IF((H10&lt;8), "Negative", IF(AND(8&lt;=H10,H10&lt;11), "Equivocal", IF((H10&gt;=11),"Positive",""))))</f>
        <v>#DIV/0!</v>
      </c>
      <c r="J10" s="18"/>
      <c r="K10" s="6" t="e">
        <f t="shared" si="2"/>
        <v>#DIV/0!</v>
      </c>
      <c r="L10" s="6" t="e">
        <f>IF(RESULTS!F10&gt;=CALIBRATION_ANALYST!$B$25,1,0)</f>
        <v>#DIV/0!</v>
      </c>
      <c r="M10" s="61"/>
      <c r="N10" s="6" t="e">
        <f t="shared" si="3"/>
        <v>#DIV/0!</v>
      </c>
    </row>
    <row r="11" spans="1:14" ht="15" customHeight="1">
      <c r="A11" s="3">
        <f t="shared" si="0"/>
        <v>0</v>
      </c>
      <c r="B11" s="65">
        <v>10</v>
      </c>
      <c r="C11" s="66">
        <f>nameH2</f>
        <v>0</v>
      </c>
      <c r="D11" s="66">
        <f>resH2</f>
        <v>0</v>
      </c>
      <c r="E11" s="2">
        <f>IF((CALIBRATION_ANALYST!$C$26&lt;=D11), 1, IF((CALIBRATION_ANALYST!$C$27&lt;=D11),2, IF((D11&lt;CALIBRATION_ANALYST!$C$27),3,0)))</f>
        <v>1</v>
      </c>
      <c r="F11" s="59" t="e">
        <f>IF(E11=1,(D11-CALIBRATION_ANALYST!$D$32)/CALIBRATION_ANALYST!$C$32, IF(E11=2,(D11-CALIBRATION_ANALYST!$D$31)/CALIBRATION_ANALYST!$C$31, IF(E11=3,(D11-CALIBRATION_ANALYST!$D$30)/CALIBRATION_ANALYST!$C$30)))</f>
        <v>#DIV/0!</v>
      </c>
      <c r="G11" s="17"/>
      <c r="H11" s="59" t="e">
        <f t="shared" si="1"/>
        <v>#DIV/0!</v>
      </c>
      <c r="I11" s="2" t="e">
        <f>IF(CALIBRATION_ANALYST!$C$3="Measles", IF((H11&lt;200), "Negative", IF(AND(200&lt;=H11,H11&lt;275), "Equivocal", IF((H11&gt;=275),"Positive",""))),IF((H11&lt;8), "Negative", IF(AND(8&lt;=H11,H11&lt;11), "Equivocal", IF((H11&gt;=11),"Positive",""))))</f>
        <v>#DIV/0!</v>
      </c>
      <c r="J11" s="18"/>
      <c r="K11" s="6" t="e">
        <f t="shared" si="2"/>
        <v>#DIV/0!</v>
      </c>
      <c r="L11" s="6" t="e">
        <f>IF(RESULTS!F11&gt;=CALIBRATION_ANALYST!$B$25,1,0)</f>
        <v>#DIV/0!</v>
      </c>
      <c r="M11" s="61"/>
      <c r="N11" s="6" t="e">
        <f t="shared" si="3"/>
        <v>#DIV/0!</v>
      </c>
    </row>
    <row r="12" spans="1:14" ht="15" customHeight="1">
      <c r="A12" s="3">
        <f t="shared" si="0"/>
        <v>0</v>
      </c>
      <c r="B12" s="65">
        <v>11</v>
      </c>
      <c r="C12" s="66">
        <f>nameA3</f>
        <v>0</v>
      </c>
      <c r="D12" s="66">
        <f>resA3</f>
        <v>0</v>
      </c>
      <c r="E12" s="2">
        <f>IF((CALIBRATION_ANALYST!$C$26&lt;=D12), 1, IF((CALIBRATION_ANALYST!$C$27&lt;=D12),2, IF((D12&lt;CALIBRATION_ANALYST!$C$27),3,0)))</f>
        <v>1</v>
      </c>
      <c r="F12" s="59" t="e">
        <f>IF(E12=1,(D12-CALIBRATION_ANALYST!$D$32)/CALIBRATION_ANALYST!$C$32, IF(E12=2,(D12-CALIBRATION_ANALYST!$D$31)/CALIBRATION_ANALYST!$C$31, IF(E12=3,(D12-CALIBRATION_ANALYST!$D$30)/CALIBRATION_ANALYST!$C$30)))</f>
        <v>#DIV/0!</v>
      </c>
      <c r="G12" s="17"/>
      <c r="H12" s="59" t="e">
        <f t="shared" si="1"/>
        <v>#DIV/0!</v>
      </c>
      <c r="I12" s="2" t="e">
        <f>IF(CALIBRATION_ANALYST!$C$3="Measles", IF((H12&lt;200), "Negative", IF(AND(200&lt;=H12,H12&lt;275), "Equivocal", IF((H12&gt;=275),"Positive",""))),IF((H12&lt;8), "Negative", IF(AND(8&lt;=H12,H12&lt;11), "Equivocal", IF((H12&gt;=11),"Positive",""))))</f>
        <v>#DIV/0!</v>
      </c>
      <c r="J12" s="18"/>
      <c r="K12" s="6" t="e">
        <f t="shared" si="2"/>
        <v>#DIV/0!</v>
      </c>
      <c r="L12" s="6" t="e">
        <f>IF(RESULTS!F12&gt;=CALIBRATION_ANALYST!$B$25,1,0)</f>
        <v>#DIV/0!</v>
      </c>
      <c r="M12" s="61"/>
      <c r="N12" s="6" t="e">
        <f t="shared" si="3"/>
        <v>#DIV/0!</v>
      </c>
    </row>
    <row r="13" spans="1:14" ht="15" customHeight="1">
      <c r="A13" s="3">
        <f t="shared" si="0"/>
        <v>0</v>
      </c>
      <c r="B13" s="65">
        <v>12</v>
      </c>
      <c r="C13" s="66">
        <f>nameB3</f>
        <v>0</v>
      </c>
      <c r="D13" s="66">
        <f>resB3</f>
        <v>0</v>
      </c>
      <c r="E13" s="2">
        <f>IF((CALIBRATION_ANALYST!$C$26&lt;=D13), 1, IF((CALIBRATION_ANALYST!$C$27&lt;=D13),2, IF((D13&lt;CALIBRATION_ANALYST!$C$27),3,0)))</f>
        <v>1</v>
      </c>
      <c r="F13" s="59" t="e">
        <f>IF(E13=1,(D13-CALIBRATION_ANALYST!$D$32)/CALIBRATION_ANALYST!$C$32, IF(E13=2,(D13-CALIBRATION_ANALYST!$D$31)/CALIBRATION_ANALYST!$C$31, IF(E13=3,(D13-CALIBRATION_ANALYST!$D$30)/CALIBRATION_ANALYST!$C$30)))</f>
        <v>#DIV/0!</v>
      </c>
      <c r="G13" s="17"/>
      <c r="H13" s="59" t="e">
        <f t="shared" si="1"/>
        <v>#DIV/0!</v>
      </c>
      <c r="I13" s="2" t="e">
        <f>IF(CALIBRATION_ANALYST!$C$3="Measles", IF((H13&lt;200), "Negative", IF(AND(200&lt;=H13,H13&lt;275), "Equivocal", IF((H13&gt;=275),"Positive",""))),IF((H13&lt;8), "Negative", IF(AND(8&lt;=H13,H13&lt;11), "Equivocal", IF((H13&gt;=11),"Positive",""))))</f>
        <v>#DIV/0!</v>
      </c>
      <c r="J13" s="18"/>
      <c r="K13" s="6" t="e">
        <f t="shared" si="2"/>
        <v>#DIV/0!</v>
      </c>
      <c r="L13" s="6" t="e">
        <f>IF(RESULTS!F13&gt;=CALIBRATION_ANALYST!$B$25,1,0)</f>
        <v>#DIV/0!</v>
      </c>
      <c r="M13" s="61"/>
      <c r="N13" s="6" t="e">
        <f t="shared" si="3"/>
        <v>#DIV/0!</v>
      </c>
    </row>
    <row r="14" spans="1:14" ht="15" customHeight="1">
      <c r="A14" s="3">
        <f t="shared" si="0"/>
        <v>0</v>
      </c>
      <c r="B14" s="65">
        <v>13</v>
      </c>
      <c r="C14" s="66">
        <f>nameC3</f>
        <v>0</v>
      </c>
      <c r="D14" s="66">
        <f>resC3</f>
        <v>0</v>
      </c>
      <c r="E14" s="2">
        <f>IF((CALIBRATION_ANALYST!$C$26&lt;=D14), 1, IF((CALIBRATION_ANALYST!$C$27&lt;=D14),2, IF((D14&lt;CALIBRATION_ANALYST!$C$27),3,0)))</f>
        <v>1</v>
      </c>
      <c r="F14" s="59" t="e">
        <f>IF(E14=1,(D14-CALIBRATION_ANALYST!$D$32)/CALIBRATION_ANALYST!$C$32, IF(E14=2,(D14-CALIBRATION_ANALYST!$D$31)/CALIBRATION_ANALYST!$C$31, IF(E14=3,(D14-CALIBRATION_ANALYST!$D$30)/CALIBRATION_ANALYST!$C$30)))</f>
        <v>#DIV/0!</v>
      </c>
      <c r="G14" s="17"/>
      <c r="H14" s="59" t="e">
        <f t="shared" si="1"/>
        <v>#DIV/0!</v>
      </c>
      <c r="I14" s="2" t="e">
        <f>IF(CALIBRATION_ANALYST!$C$3="Measles", IF((H14&lt;200), "Negative", IF(AND(200&lt;=H14,H14&lt;275), "Equivocal", IF((H14&gt;=275),"Positive",""))),IF((H14&lt;8), "Negative", IF(AND(8&lt;=H14,H14&lt;11), "Equivocal", IF((H14&gt;=11),"Positive",""))))</f>
        <v>#DIV/0!</v>
      </c>
      <c r="J14" s="18"/>
      <c r="K14" s="6" t="e">
        <f t="shared" si="2"/>
        <v>#DIV/0!</v>
      </c>
      <c r="L14" s="6" t="e">
        <f>IF(RESULTS!F14&gt;=CALIBRATION_ANALYST!$B$25,1,0)</f>
        <v>#DIV/0!</v>
      </c>
      <c r="M14" s="61"/>
      <c r="N14" s="6" t="e">
        <f t="shared" si="3"/>
        <v>#DIV/0!</v>
      </c>
    </row>
    <row r="15" spans="1:14" ht="15" customHeight="1">
      <c r="A15" s="3">
        <f t="shared" si="0"/>
        <v>0</v>
      </c>
      <c r="B15" s="65">
        <v>14</v>
      </c>
      <c r="C15" s="66">
        <f>nameD3</f>
        <v>0</v>
      </c>
      <c r="D15" s="66">
        <f>resD3</f>
        <v>0</v>
      </c>
      <c r="E15" s="2">
        <f>IF((CALIBRATION_ANALYST!$C$26&lt;=D15), 1, IF((CALIBRATION_ANALYST!$C$27&lt;=D15),2, IF((D15&lt;CALIBRATION_ANALYST!$C$27),3,0)))</f>
        <v>1</v>
      </c>
      <c r="F15" s="59" t="e">
        <f>IF(E15=1,(D15-CALIBRATION_ANALYST!$D$32)/CALIBRATION_ANALYST!$C$32, IF(E15=2,(D15-CALIBRATION_ANALYST!$D$31)/CALIBRATION_ANALYST!$C$31, IF(E15=3,(D15-CALIBRATION_ANALYST!$D$30)/CALIBRATION_ANALYST!$C$30)))</f>
        <v>#DIV/0!</v>
      </c>
      <c r="G15" s="17"/>
      <c r="H15" s="59" t="e">
        <f t="shared" si="1"/>
        <v>#DIV/0!</v>
      </c>
      <c r="I15" s="2" t="e">
        <f>IF(CALIBRATION_ANALYST!$C$3="Measles", IF((H15&lt;200), "Negative", IF(AND(200&lt;=H15,H15&lt;275), "Equivocal", IF((H15&gt;=275),"Positive",""))),IF((H15&lt;8), "Negative", IF(AND(8&lt;=H15,H15&lt;11), "Equivocal", IF((H15&gt;=11),"Positive",""))))</f>
        <v>#DIV/0!</v>
      </c>
      <c r="J15" s="18"/>
      <c r="K15" s="6" t="e">
        <f t="shared" si="2"/>
        <v>#DIV/0!</v>
      </c>
      <c r="L15" s="6" t="e">
        <f>IF(RESULTS!F15&gt;=CALIBRATION_ANALYST!$B$25,1,0)</f>
        <v>#DIV/0!</v>
      </c>
      <c r="M15" s="61"/>
      <c r="N15" s="6" t="e">
        <f t="shared" si="3"/>
        <v>#DIV/0!</v>
      </c>
    </row>
    <row r="16" spans="1:14" ht="15" customHeight="1">
      <c r="A16" s="3">
        <f t="shared" si="0"/>
        <v>0</v>
      </c>
      <c r="B16" s="65">
        <v>15</v>
      </c>
      <c r="C16" s="66">
        <f>nameE3</f>
        <v>0</v>
      </c>
      <c r="D16" s="66">
        <f>resE3</f>
        <v>0</v>
      </c>
      <c r="E16" s="2">
        <f>IF((CALIBRATION_ANALYST!$C$26&lt;=D16), 1, IF((CALIBRATION_ANALYST!$C$27&lt;=D16),2, IF((D16&lt;CALIBRATION_ANALYST!$C$27),3,0)))</f>
        <v>1</v>
      </c>
      <c r="F16" s="59" t="e">
        <f>IF(E16=1,(D16-CALIBRATION_ANALYST!$D$32)/CALIBRATION_ANALYST!$C$32, IF(E16=2,(D16-CALIBRATION_ANALYST!$D$31)/CALIBRATION_ANALYST!$C$31, IF(E16=3,(D16-CALIBRATION_ANALYST!$D$30)/CALIBRATION_ANALYST!$C$30)))</f>
        <v>#DIV/0!</v>
      </c>
      <c r="G16" s="17"/>
      <c r="H16" s="59" t="e">
        <f t="shared" si="1"/>
        <v>#DIV/0!</v>
      </c>
      <c r="I16" s="2" t="e">
        <f>IF(CALIBRATION_ANALYST!$C$3="Measles", IF((H16&lt;200), "Negative", IF(AND(200&lt;=H16,H16&lt;275), "Equivocal", IF((H16&gt;=275),"Positive",""))),IF((H16&lt;8), "Negative", IF(AND(8&lt;=H16,H16&lt;11), "Equivocal", IF((H16&gt;=11),"Positive",""))))</f>
        <v>#DIV/0!</v>
      </c>
      <c r="J16" s="18"/>
      <c r="K16" s="6" t="e">
        <f t="shared" si="2"/>
        <v>#DIV/0!</v>
      </c>
      <c r="L16" s="6" t="e">
        <f>IF(RESULTS!F16&gt;=CALIBRATION_ANALYST!$B$25,1,0)</f>
        <v>#DIV/0!</v>
      </c>
      <c r="M16" s="61"/>
      <c r="N16" s="6" t="e">
        <f t="shared" si="3"/>
        <v>#DIV/0!</v>
      </c>
    </row>
    <row r="17" spans="1:14" ht="15" customHeight="1">
      <c r="A17" s="3">
        <f t="shared" si="0"/>
        <v>0</v>
      </c>
      <c r="B17" s="65">
        <v>16</v>
      </c>
      <c r="C17" s="66">
        <f>nameF3</f>
        <v>0</v>
      </c>
      <c r="D17" s="66">
        <f>resF3</f>
        <v>0</v>
      </c>
      <c r="E17" s="2">
        <f>IF((CALIBRATION_ANALYST!$C$26&lt;=D17), 1, IF((CALIBRATION_ANALYST!$C$27&lt;=D17),2, IF((D17&lt;CALIBRATION_ANALYST!$C$27),3,0)))</f>
        <v>1</v>
      </c>
      <c r="F17" s="59" t="e">
        <f>IF(E17=1,(D17-CALIBRATION_ANALYST!$D$32)/CALIBRATION_ANALYST!$C$32, IF(E17=2,(D17-CALIBRATION_ANALYST!$D$31)/CALIBRATION_ANALYST!$C$31, IF(E17=3,(D17-CALIBRATION_ANALYST!$D$30)/CALIBRATION_ANALYST!$C$30)))</f>
        <v>#DIV/0!</v>
      </c>
      <c r="G17" s="17"/>
      <c r="H17" s="59" t="e">
        <f t="shared" si="1"/>
        <v>#DIV/0!</v>
      </c>
      <c r="I17" s="2" t="e">
        <f>IF(CALIBRATION_ANALYST!$C$3="Measles", IF((H17&lt;200), "Negative", IF(AND(200&lt;=H17,H17&lt;275), "Equivocal", IF((H17&gt;=275),"Positive",""))),IF((H17&lt;8), "Negative", IF(AND(8&lt;=H17,H17&lt;11), "Equivocal", IF((H17&gt;=11),"Positive",""))))</f>
        <v>#DIV/0!</v>
      </c>
      <c r="J17" s="18"/>
      <c r="K17" s="6" t="e">
        <f t="shared" si="2"/>
        <v>#DIV/0!</v>
      </c>
      <c r="L17" s="6" t="e">
        <f>IF(RESULTS!F17&gt;=CALIBRATION_ANALYST!$B$25,1,0)</f>
        <v>#DIV/0!</v>
      </c>
      <c r="M17" s="61"/>
      <c r="N17" s="6" t="e">
        <f t="shared" si="3"/>
        <v>#DIV/0!</v>
      </c>
    </row>
    <row r="18" spans="1:14" ht="15" customHeight="1">
      <c r="A18" s="3">
        <f t="shared" si="0"/>
        <v>0</v>
      </c>
      <c r="B18" s="65">
        <v>17</v>
      </c>
      <c r="C18" s="69">
        <f>nameG3</f>
        <v>0</v>
      </c>
      <c r="D18" s="66">
        <f>resG3</f>
        <v>0</v>
      </c>
      <c r="E18" s="2">
        <f>IF((CALIBRATION_ANALYST!$C$26&lt;=D18), 1, IF((CALIBRATION_ANALYST!$C$27&lt;=D18),2, IF((D18&lt;CALIBRATION_ANALYST!$C$27),3,0)))</f>
        <v>1</v>
      </c>
      <c r="F18" s="59" t="e">
        <f>IF(E18=1,(D18-CALIBRATION_ANALYST!$D$32)/CALIBRATION_ANALYST!$C$32, IF(E18=2,(D18-CALIBRATION_ANALYST!$D$31)/CALIBRATION_ANALYST!$C$31, IF(E18=3,(D18-CALIBRATION_ANALYST!$D$30)/CALIBRATION_ANALYST!$C$30)))</f>
        <v>#DIV/0!</v>
      </c>
      <c r="G18" s="17"/>
      <c r="H18" s="59" t="e">
        <f t="shared" si="1"/>
        <v>#DIV/0!</v>
      </c>
      <c r="I18" s="2" t="e">
        <f>IF(CALIBRATION_ANALYST!$C$3="Measles", IF((H18&lt;200), "Negative", IF(AND(200&lt;=H18,H18&lt;275), "Equivocal", IF((H18&gt;=275),"Positive",""))),IF((H18&lt;8), "Negative", IF(AND(8&lt;=H18,H18&lt;11), "Equivocal", IF((H18&gt;=11),"Positive",""))))</f>
        <v>#DIV/0!</v>
      </c>
      <c r="J18" s="18"/>
      <c r="K18" s="6" t="e">
        <f t="shared" si="2"/>
        <v>#DIV/0!</v>
      </c>
      <c r="L18" s="6" t="e">
        <f>IF(RESULTS!F18&gt;=CALIBRATION_ANALYST!$B$25,1,0)</f>
        <v>#DIV/0!</v>
      </c>
      <c r="M18" s="61"/>
      <c r="N18" s="6" t="e">
        <f t="shared" si="3"/>
        <v>#DIV/0!</v>
      </c>
    </row>
    <row r="19" spans="1:14" ht="15" customHeight="1">
      <c r="A19" s="3">
        <f t="shared" si="0"/>
        <v>0</v>
      </c>
      <c r="B19" s="65">
        <v>18</v>
      </c>
      <c r="C19" s="69">
        <f>nameH3</f>
        <v>0</v>
      </c>
      <c r="D19" s="66">
        <f>resH3</f>
        <v>0</v>
      </c>
      <c r="E19" s="2">
        <f>IF((CALIBRATION_ANALYST!$C$26&lt;=D19), 1, IF((CALIBRATION_ANALYST!$C$27&lt;=D19),2, IF((D19&lt;CALIBRATION_ANALYST!$C$27),3,0)))</f>
        <v>1</v>
      </c>
      <c r="F19" s="59" t="e">
        <f>IF(E19=1,(D19-CALIBRATION_ANALYST!$D$32)/CALIBRATION_ANALYST!$C$32, IF(E19=2,(D19-CALIBRATION_ANALYST!$D$31)/CALIBRATION_ANALYST!$C$31, IF(E19=3,(D19-CALIBRATION_ANALYST!$D$30)/CALIBRATION_ANALYST!$C$30)))</f>
        <v>#DIV/0!</v>
      </c>
      <c r="G19" s="17"/>
      <c r="H19" s="59" t="e">
        <f t="shared" si="1"/>
        <v>#DIV/0!</v>
      </c>
      <c r="I19" s="2" t="e">
        <f>IF(CALIBRATION_ANALYST!$C$3="Measles", IF((H19&lt;200), "Negative", IF(AND(200&lt;=H19,H19&lt;275), "Equivocal", IF((H19&gt;=275),"Positive",""))),IF((H19&lt;8), "Negative", IF(AND(8&lt;=H19,H19&lt;11), "Equivocal", IF((H19&gt;=11),"Positive",""))))</f>
        <v>#DIV/0!</v>
      </c>
      <c r="J19" s="18"/>
      <c r="K19" s="6" t="e">
        <f t="shared" si="2"/>
        <v>#DIV/0!</v>
      </c>
      <c r="L19" s="6" t="e">
        <f>IF(RESULTS!F19&gt;=CALIBRATION_ANALYST!$B$25,1,0)</f>
        <v>#DIV/0!</v>
      </c>
      <c r="M19" s="61"/>
      <c r="N19" s="6" t="e">
        <f t="shared" si="3"/>
        <v>#DIV/0!</v>
      </c>
    </row>
    <row r="20" spans="1:14" ht="15" customHeight="1">
      <c r="A20" s="3">
        <f t="shared" si="0"/>
        <v>0</v>
      </c>
      <c r="B20" s="65">
        <v>19</v>
      </c>
      <c r="C20" s="66">
        <f>nameA4</f>
        <v>0</v>
      </c>
      <c r="D20" s="66">
        <f>resA4</f>
        <v>0</v>
      </c>
      <c r="E20" s="2">
        <f>IF((CALIBRATION_ANALYST!$C$26&lt;=D20), 1, IF((CALIBRATION_ANALYST!$C$27&lt;=D20),2, IF((D20&lt;CALIBRATION_ANALYST!$C$27),3,0)))</f>
        <v>1</v>
      </c>
      <c r="F20" s="59" t="e">
        <f>IF(E20=1,(D20-CALIBRATION_ANALYST!$D$32)/CALIBRATION_ANALYST!$C$32, IF(E20=2,(D20-CALIBRATION_ANALYST!$D$31)/CALIBRATION_ANALYST!$C$31, IF(E20=3,(D20-CALIBRATION_ANALYST!$D$30)/CALIBRATION_ANALYST!$C$30)))</f>
        <v>#DIV/0!</v>
      </c>
      <c r="G20" s="17"/>
      <c r="H20" s="59" t="e">
        <f t="shared" si="1"/>
        <v>#DIV/0!</v>
      </c>
      <c r="I20" s="2" t="e">
        <f>IF(CALIBRATION_ANALYST!$C$3="Measles", IF((H20&lt;200), "Negative", IF(AND(200&lt;=H20,H20&lt;275), "Equivocal", IF((H20&gt;=275),"Positive",""))),IF((H20&lt;8), "Negative", IF(AND(8&lt;=H20,H20&lt;11), "Equivocal", IF((H20&gt;=11),"Positive",""))))</f>
        <v>#DIV/0!</v>
      </c>
      <c r="J20" s="18"/>
      <c r="K20" s="6" t="e">
        <f t="shared" si="2"/>
        <v>#DIV/0!</v>
      </c>
      <c r="L20" s="6" t="e">
        <f>IF(RESULTS!F20&gt;=CALIBRATION_ANALYST!$B$25,1,0)</f>
        <v>#DIV/0!</v>
      </c>
      <c r="M20" s="61"/>
      <c r="N20" s="6" t="e">
        <f t="shared" si="3"/>
        <v>#DIV/0!</v>
      </c>
    </row>
    <row r="21" spans="1:14" ht="15" customHeight="1">
      <c r="A21" s="3">
        <f t="shared" si="0"/>
        <v>0</v>
      </c>
      <c r="B21" s="65">
        <v>20</v>
      </c>
      <c r="C21" s="66">
        <f>nameB4</f>
        <v>0</v>
      </c>
      <c r="D21" s="66">
        <f>resB4</f>
        <v>0</v>
      </c>
      <c r="E21" s="2">
        <f>IF((CALIBRATION_ANALYST!$C$26&lt;=D21), 1, IF((CALIBRATION_ANALYST!$C$27&lt;=D21),2, IF((D21&lt;CALIBRATION_ANALYST!$C$27),3,0)))</f>
        <v>1</v>
      </c>
      <c r="F21" s="59" t="e">
        <f>IF(E21=1,(D21-CALIBRATION_ANALYST!$D$32)/CALIBRATION_ANALYST!$C$32, IF(E21=2,(D21-CALIBRATION_ANALYST!$D$31)/CALIBRATION_ANALYST!$C$31, IF(E21=3,(D21-CALIBRATION_ANALYST!$D$30)/CALIBRATION_ANALYST!$C$30)))</f>
        <v>#DIV/0!</v>
      </c>
      <c r="G21" s="17"/>
      <c r="H21" s="59" t="e">
        <f t="shared" si="1"/>
        <v>#DIV/0!</v>
      </c>
      <c r="I21" s="2" t="e">
        <f>IF(CALIBRATION_ANALYST!$C$3="Measles", IF((H21&lt;200), "Negative", IF(AND(200&lt;=H21,H21&lt;275), "Equivocal", IF((H21&gt;=275),"Positive",""))),IF((H21&lt;8), "Negative", IF(AND(8&lt;=H21,H21&lt;11), "Equivocal", IF((H21&gt;=11),"Positive",""))))</f>
        <v>#DIV/0!</v>
      </c>
      <c r="J21" s="18"/>
      <c r="K21" s="6" t="e">
        <f t="shared" si="2"/>
        <v>#DIV/0!</v>
      </c>
      <c r="L21" s="6" t="e">
        <f>IF(RESULTS!F21&gt;=CALIBRATION_ANALYST!$B$25,1,0)</f>
        <v>#DIV/0!</v>
      </c>
      <c r="M21" s="61"/>
      <c r="N21" s="6" t="e">
        <f t="shared" si="3"/>
        <v>#DIV/0!</v>
      </c>
    </row>
    <row r="22" spans="1:14" ht="15" customHeight="1">
      <c r="A22" s="3">
        <f t="shared" si="0"/>
        <v>0</v>
      </c>
      <c r="B22" s="65">
        <v>21</v>
      </c>
      <c r="C22" s="70">
        <f>nameC4</f>
        <v>0</v>
      </c>
      <c r="D22" s="66">
        <f>resC4</f>
        <v>0</v>
      </c>
      <c r="E22" s="2">
        <f>IF((CALIBRATION_ANALYST!$C$26&lt;=D22), 1, IF((CALIBRATION_ANALYST!$C$27&lt;=D22),2, IF((D22&lt;CALIBRATION_ANALYST!$C$27),3,0)))</f>
        <v>1</v>
      </c>
      <c r="F22" s="59" t="e">
        <f>IF(E22=1,(D22-CALIBRATION_ANALYST!$D$32)/CALIBRATION_ANALYST!$C$32, IF(E22=2,(D22-CALIBRATION_ANALYST!$D$31)/CALIBRATION_ANALYST!$C$31, IF(E22=3,(D22-CALIBRATION_ANALYST!$D$30)/CALIBRATION_ANALYST!$C$30)))</f>
        <v>#DIV/0!</v>
      </c>
      <c r="G22" s="17"/>
      <c r="H22" s="59" t="e">
        <f t="shared" si="1"/>
        <v>#DIV/0!</v>
      </c>
      <c r="I22" s="2" t="e">
        <f>IF(CALIBRATION_ANALYST!$C$3="Measles", IF((H22&lt;200), "Negative", IF(AND(200&lt;=H22,H22&lt;275), "Equivocal", IF((H22&gt;=275),"Positive",""))),IF((H22&lt;8), "Negative", IF(AND(8&lt;=H22,H22&lt;11), "Equivocal", IF((H22&gt;=11),"Positive",""))))</f>
        <v>#DIV/0!</v>
      </c>
      <c r="J22" s="18"/>
      <c r="K22" s="6" t="e">
        <f t="shared" si="2"/>
        <v>#DIV/0!</v>
      </c>
      <c r="L22" s="6" t="e">
        <f>IF(RESULTS!F22&gt;=CALIBRATION_ANALYST!$B$25,1,0)</f>
        <v>#DIV/0!</v>
      </c>
      <c r="M22" s="61"/>
      <c r="N22" s="6" t="e">
        <f t="shared" si="3"/>
        <v>#DIV/0!</v>
      </c>
    </row>
    <row r="23" spans="1:14" ht="15" customHeight="1">
      <c r="A23" s="3">
        <f t="shared" si="0"/>
        <v>0</v>
      </c>
      <c r="B23" s="65">
        <v>22</v>
      </c>
      <c r="C23" s="66">
        <f>nameD4</f>
        <v>0</v>
      </c>
      <c r="D23" s="66">
        <f>resD4</f>
        <v>0</v>
      </c>
      <c r="E23" s="2">
        <f>IF((CALIBRATION_ANALYST!$C$26&lt;=D23), 1, IF((CALIBRATION_ANALYST!$C$27&lt;=D23),2, IF((D23&lt;CALIBRATION_ANALYST!$C$27),3,0)))</f>
        <v>1</v>
      </c>
      <c r="F23" s="59" t="e">
        <f>IF(E23=1,(D23-CALIBRATION_ANALYST!$D$32)/CALIBRATION_ANALYST!$C$32, IF(E23=2,(D23-CALIBRATION_ANALYST!$D$31)/CALIBRATION_ANALYST!$C$31, IF(E23=3,(D23-CALIBRATION_ANALYST!$D$30)/CALIBRATION_ANALYST!$C$30)))</f>
        <v>#DIV/0!</v>
      </c>
      <c r="G23" s="17"/>
      <c r="H23" s="59" t="e">
        <f t="shared" si="1"/>
        <v>#DIV/0!</v>
      </c>
      <c r="I23" s="2" t="e">
        <f>IF(CALIBRATION_ANALYST!$C$3="Measles", IF((H23&lt;200), "Negative", IF(AND(200&lt;=H23,H23&lt;275), "Equivocal", IF((H23&gt;=275),"Positive",""))),IF((H23&lt;8), "Negative", IF(AND(8&lt;=H23,H23&lt;11), "Equivocal", IF((H23&gt;=11),"Positive",""))))</f>
        <v>#DIV/0!</v>
      </c>
      <c r="J23" s="18"/>
      <c r="K23" s="6" t="e">
        <f t="shared" si="2"/>
        <v>#DIV/0!</v>
      </c>
      <c r="L23" s="6" t="e">
        <f>IF(RESULTS!F23&gt;=CALIBRATION_ANALYST!$B$25,1,0)</f>
        <v>#DIV/0!</v>
      </c>
      <c r="M23" s="61"/>
      <c r="N23" s="6" t="e">
        <f t="shared" si="3"/>
        <v>#DIV/0!</v>
      </c>
    </row>
    <row r="24" spans="1:14" ht="15" customHeight="1">
      <c r="A24" s="3">
        <f t="shared" si="0"/>
        <v>0</v>
      </c>
      <c r="B24" s="65">
        <v>23</v>
      </c>
      <c r="C24" s="66">
        <f>nameE4</f>
        <v>0</v>
      </c>
      <c r="D24" s="66">
        <f>resE4</f>
        <v>0</v>
      </c>
      <c r="E24" s="2">
        <f>IF((CALIBRATION_ANALYST!$C$26&lt;=D24), 1, IF((CALIBRATION_ANALYST!$C$27&lt;=D24),2, IF((D24&lt;CALIBRATION_ANALYST!$C$27),3,0)))</f>
        <v>1</v>
      </c>
      <c r="F24" s="59" t="e">
        <f>IF(E24=1,(D24-CALIBRATION_ANALYST!$D$32)/CALIBRATION_ANALYST!$C$32, IF(E24=2,(D24-CALIBRATION_ANALYST!$D$31)/CALIBRATION_ANALYST!$C$31, IF(E24=3,(D24-CALIBRATION_ANALYST!$D$30)/CALIBRATION_ANALYST!$C$30)))</f>
        <v>#DIV/0!</v>
      </c>
      <c r="G24" s="17"/>
      <c r="H24" s="59" t="e">
        <f t="shared" si="1"/>
        <v>#DIV/0!</v>
      </c>
      <c r="I24" s="2" t="e">
        <f>IF(CALIBRATION_ANALYST!$C$3="Measles", IF((H24&lt;200), "Negative", IF(AND(200&lt;=H24,H24&lt;275), "Equivocal", IF((H24&gt;=275),"Positive",""))),IF((H24&lt;8), "Negative", IF(AND(8&lt;=H24,H24&lt;11), "Equivocal", IF((H24&gt;=11),"Positive",""))))</f>
        <v>#DIV/0!</v>
      </c>
      <c r="J24" s="18"/>
      <c r="K24" s="6" t="e">
        <f t="shared" si="2"/>
        <v>#DIV/0!</v>
      </c>
      <c r="L24" s="6" t="e">
        <f>IF(RESULTS!F24&gt;=CALIBRATION_ANALYST!$B$25,1,0)</f>
        <v>#DIV/0!</v>
      </c>
      <c r="M24" s="61"/>
      <c r="N24" s="6" t="e">
        <f t="shared" si="3"/>
        <v>#DIV/0!</v>
      </c>
    </row>
    <row r="25" spans="1:14">
      <c r="A25" s="3">
        <f t="shared" si="0"/>
        <v>0</v>
      </c>
      <c r="B25" s="65">
        <v>24</v>
      </c>
      <c r="C25" s="66">
        <f>nameF4</f>
        <v>0</v>
      </c>
      <c r="D25" s="66">
        <f>resF4</f>
        <v>0</v>
      </c>
      <c r="E25" s="2">
        <f>IF((CALIBRATION_ANALYST!$C$26&lt;=D25), 1, IF((CALIBRATION_ANALYST!$C$27&lt;=D25),2, IF((D25&lt;CALIBRATION_ANALYST!$C$27),3,0)))</f>
        <v>1</v>
      </c>
      <c r="F25" s="59" t="e">
        <f>IF(E25=1,(D25-CALIBRATION_ANALYST!$D$32)/CALIBRATION_ANALYST!$C$32, IF(E25=2,(D25-CALIBRATION_ANALYST!$D$31)/CALIBRATION_ANALYST!$C$31, IF(E25=3,(D25-CALIBRATION_ANALYST!$D$30)/CALIBRATION_ANALYST!$C$30)))</f>
        <v>#DIV/0!</v>
      </c>
      <c r="G25" s="17"/>
      <c r="H25" s="59" t="e">
        <f t="shared" si="1"/>
        <v>#DIV/0!</v>
      </c>
      <c r="I25" s="2" t="e">
        <f>IF(CALIBRATION_ANALYST!$C$3="Measles", IF((H25&lt;200), "Negative", IF(AND(200&lt;=H25,H25&lt;275), "Equivocal", IF((H25&gt;=275),"Positive",""))),IF((H25&lt;8), "Negative", IF(AND(8&lt;=H25,H25&lt;11), "Equivocal", IF((H25&gt;=11),"Positive",""))))</f>
        <v>#DIV/0!</v>
      </c>
      <c r="J25" s="18"/>
      <c r="K25" s="6" t="e">
        <f t="shared" si="2"/>
        <v>#DIV/0!</v>
      </c>
      <c r="L25" s="6" t="e">
        <f>IF(RESULTS!F25&gt;=CALIBRATION_ANALYST!$B$25,1,0)</f>
        <v>#DIV/0!</v>
      </c>
      <c r="M25" s="61"/>
      <c r="N25" s="6" t="e">
        <f t="shared" si="3"/>
        <v>#DIV/0!</v>
      </c>
    </row>
    <row r="26" spans="1:14" ht="15" customHeight="1">
      <c r="A26" s="3">
        <f t="shared" si="0"/>
        <v>0</v>
      </c>
      <c r="B26" s="65">
        <v>25</v>
      </c>
      <c r="C26" s="66">
        <f>nameG4</f>
        <v>0</v>
      </c>
      <c r="D26" s="66">
        <f>resG4</f>
        <v>0</v>
      </c>
      <c r="E26" s="2">
        <f>IF((CALIBRATION_ANALYST!$C$26&lt;=D26), 1, IF((CALIBRATION_ANALYST!$C$27&lt;=D26),2, IF((D26&lt;CALIBRATION_ANALYST!$C$27),3,0)))</f>
        <v>1</v>
      </c>
      <c r="F26" s="59" t="e">
        <f>IF(E26=1,(D26-CALIBRATION_ANALYST!$D$32)/CALIBRATION_ANALYST!$C$32, IF(E26=2,(D26-CALIBRATION_ANALYST!$D$31)/CALIBRATION_ANALYST!$C$31, IF(E26=3,(D26-CALIBRATION_ANALYST!$D$30)/CALIBRATION_ANALYST!$C$30)))</f>
        <v>#DIV/0!</v>
      </c>
      <c r="G26" s="17"/>
      <c r="H26" s="59" t="e">
        <f t="shared" si="1"/>
        <v>#DIV/0!</v>
      </c>
      <c r="I26" s="2" t="e">
        <f>IF(CALIBRATION_ANALYST!$C$3="Measles", IF((H26&lt;200), "Negative", IF(AND(200&lt;=H26,H26&lt;275), "Equivocal", IF((H26&gt;=275),"Positive",""))),IF((H26&lt;8), "Negative", IF(AND(8&lt;=H26,H26&lt;11), "Equivocal", IF((H26&gt;=11),"Positive",""))))</f>
        <v>#DIV/0!</v>
      </c>
      <c r="J26" s="18"/>
      <c r="K26" s="6" t="e">
        <f t="shared" si="2"/>
        <v>#DIV/0!</v>
      </c>
      <c r="L26" s="6" t="e">
        <f>IF(RESULTS!F26&gt;=CALIBRATION_ANALYST!$B$25,1,0)</f>
        <v>#DIV/0!</v>
      </c>
      <c r="M26" s="61"/>
      <c r="N26" s="6" t="e">
        <f t="shared" si="3"/>
        <v>#DIV/0!</v>
      </c>
    </row>
    <row r="27" spans="1:14" ht="15" customHeight="1">
      <c r="A27" s="3">
        <f t="shared" si="0"/>
        <v>0</v>
      </c>
      <c r="B27" s="65">
        <v>26</v>
      </c>
      <c r="C27" s="66">
        <f>nameH4</f>
        <v>0</v>
      </c>
      <c r="D27" s="66">
        <f>resH4</f>
        <v>0</v>
      </c>
      <c r="E27" s="2">
        <f>IF((CALIBRATION_ANALYST!$C$26&lt;=D27), 1, IF((CALIBRATION_ANALYST!$C$27&lt;=D27),2, IF((D27&lt;CALIBRATION_ANALYST!$C$27),3,0)))</f>
        <v>1</v>
      </c>
      <c r="F27" s="59" t="e">
        <f>IF(E27=1,(D27-CALIBRATION_ANALYST!$D$32)/CALIBRATION_ANALYST!$C$32, IF(E27=2,(D27-CALIBRATION_ANALYST!$D$31)/CALIBRATION_ANALYST!$C$31, IF(E27=3,(D27-CALIBRATION_ANALYST!$D$30)/CALIBRATION_ANALYST!$C$30)))</f>
        <v>#DIV/0!</v>
      </c>
      <c r="G27" s="17"/>
      <c r="H27" s="59" t="e">
        <f t="shared" si="1"/>
        <v>#DIV/0!</v>
      </c>
      <c r="I27" s="2" t="e">
        <f>IF(CALIBRATION_ANALYST!$C$3="Measles", IF((H27&lt;200), "Negative", IF(AND(200&lt;=H27,H27&lt;275), "Equivocal", IF((H27&gt;=275),"Positive",""))),IF((H27&lt;8), "Negative", IF(AND(8&lt;=H27,H27&lt;11), "Equivocal", IF((H27&gt;=11),"Positive",""))))</f>
        <v>#DIV/0!</v>
      </c>
      <c r="J27" s="18"/>
      <c r="K27" s="6" t="e">
        <f t="shared" si="2"/>
        <v>#DIV/0!</v>
      </c>
      <c r="L27" s="6" t="e">
        <f>IF(RESULTS!F27&gt;=CALIBRATION_ANALYST!$B$25,1,0)</f>
        <v>#DIV/0!</v>
      </c>
      <c r="M27" s="61"/>
      <c r="N27" s="6" t="e">
        <f t="shared" si="3"/>
        <v>#DIV/0!</v>
      </c>
    </row>
    <row r="28" spans="1:14" ht="15" customHeight="1">
      <c r="A28" s="3">
        <f t="shared" si="0"/>
        <v>0</v>
      </c>
      <c r="B28" s="65">
        <v>27</v>
      </c>
      <c r="C28" s="66">
        <f>nameA5</f>
        <v>0</v>
      </c>
      <c r="D28" s="66">
        <f>resA5</f>
        <v>0</v>
      </c>
      <c r="E28" s="2">
        <f>IF((CALIBRATION_ANALYST!$C$26&lt;=D28), 1, IF((CALIBRATION_ANALYST!$C$27&lt;=D28),2, IF((D28&lt;CALIBRATION_ANALYST!$C$27),3,0)))</f>
        <v>1</v>
      </c>
      <c r="F28" s="59" t="e">
        <f>IF(E28=1,(D28-CALIBRATION_ANALYST!$D$32)/CALIBRATION_ANALYST!$C$32, IF(E28=2,(D28-CALIBRATION_ANALYST!$D$31)/CALIBRATION_ANALYST!$C$31, IF(E28=3,(D28-CALIBRATION_ANALYST!$D$30)/CALIBRATION_ANALYST!$C$30)))</f>
        <v>#DIV/0!</v>
      </c>
      <c r="G28" s="17"/>
      <c r="H28" s="59" t="e">
        <f t="shared" si="1"/>
        <v>#DIV/0!</v>
      </c>
      <c r="I28" s="2" t="e">
        <f>IF(CALIBRATION_ANALYST!$C$3="Measles", IF((H28&lt;200), "Negative", IF(AND(200&lt;=H28,H28&lt;275), "Equivocal", IF((H28&gt;=275),"Positive",""))),IF((H28&lt;8), "Negative", IF(AND(8&lt;=H28,H28&lt;11), "Equivocal", IF((H28&gt;=11),"Positive",""))))</f>
        <v>#DIV/0!</v>
      </c>
      <c r="J28" s="18"/>
      <c r="K28" s="6" t="e">
        <f t="shared" si="2"/>
        <v>#DIV/0!</v>
      </c>
      <c r="L28" s="6" t="e">
        <f>IF(RESULTS!F28&gt;=CALIBRATION_ANALYST!$B$25,1,0)</f>
        <v>#DIV/0!</v>
      </c>
      <c r="M28" s="61"/>
      <c r="N28" s="6" t="e">
        <f t="shared" si="3"/>
        <v>#DIV/0!</v>
      </c>
    </row>
    <row r="29" spans="1:14" ht="15" customHeight="1">
      <c r="A29" s="3">
        <f t="shared" si="0"/>
        <v>0</v>
      </c>
      <c r="B29" s="65">
        <v>28</v>
      </c>
      <c r="C29" s="66">
        <f>nameB5</f>
        <v>0</v>
      </c>
      <c r="D29" s="66">
        <f>resB5</f>
        <v>0</v>
      </c>
      <c r="E29" s="2">
        <f>IF((CALIBRATION_ANALYST!$C$26&lt;=D29), 1, IF((CALIBRATION_ANALYST!$C$27&lt;=D29),2, IF((D29&lt;CALIBRATION_ANALYST!$C$27),3,0)))</f>
        <v>1</v>
      </c>
      <c r="F29" s="59" t="e">
        <f>IF(E29=1,(D29-CALIBRATION_ANALYST!$D$32)/CALIBRATION_ANALYST!$C$32, IF(E29=2,(D29-CALIBRATION_ANALYST!$D$31)/CALIBRATION_ANALYST!$C$31, IF(E29=3,(D29-CALIBRATION_ANALYST!$D$30)/CALIBRATION_ANALYST!$C$30)))</f>
        <v>#DIV/0!</v>
      </c>
      <c r="G29" s="17"/>
      <c r="H29" s="59" t="e">
        <f t="shared" si="1"/>
        <v>#DIV/0!</v>
      </c>
      <c r="I29" s="2" t="e">
        <f>IF(CALIBRATION_ANALYST!$C$3="Measles", IF((H29&lt;200), "Negative", IF(AND(200&lt;=H29,H29&lt;275), "Equivocal", IF((H29&gt;=275),"Positive",""))),IF((H29&lt;8), "Negative", IF(AND(8&lt;=H29,H29&lt;11), "Equivocal", IF((H29&gt;=11),"Positive",""))))</f>
        <v>#DIV/0!</v>
      </c>
      <c r="J29" s="18"/>
      <c r="K29" s="6" t="e">
        <f t="shared" si="2"/>
        <v>#DIV/0!</v>
      </c>
      <c r="L29" s="6" t="e">
        <f>IF(RESULTS!F29&gt;=CALIBRATION_ANALYST!$B$25,1,0)</f>
        <v>#DIV/0!</v>
      </c>
      <c r="M29" s="61"/>
      <c r="N29" s="6" t="e">
        <f t="shared" si="3"/>
        <v>#DIV/0!</v>
      </c>
    </row>
    <row r="30" spans="1:14" ht="15" customHeight="1">
      <c r="A30" s="3">
        <f t="shared" si="0"/>
        <v>0</v>
      </c>
      <c r="B30" s="65">
        <v>29</v>
      </c>
      <c r="C30" s="66">
        <f>nameC5</f>
        <v>0</v>
      </c>
      <c r="D30" s="66">
        <f>resC5</f>
        <v>0</v>
      </c>
      <c r="E30" s="2">
        <f>IF((CALIBRATION_ANALYST!$C$26&lt;=D30), 1, IF((CALIBRATION_ANALYST!$C$27&lt;=D30),2, IF((D30&lt;CALIBRATION_ANALYST!$C$27),3,0)))</f>
        <v>1</v>
      </c>
      <c r="F30" s="59" t="e">
        <f>IF(E30=1,(D30-CALIBRATION_ANALYST!$D$32)/CALIBRATION_ANALYST!$C$32, IF(E30=2,(D30-CALIBRATION_ANALYST!$D$31)/CALIBRATION_ANALYST!$C$31, IF(E30=3,(D30-CALIBRATION_ANALYST!$D$30)/CALIBRATION_ANALYST!$C$30)))</f>
        <v>#DIV/0!</v>
      </c>
      <c r="G30" s="17"/>
      <c r="H30" s="59" t="e">
        <f t="shared" si="1"/>
        <v>#DIV/0!</v>
      </c>
      <c r="I30" s="2" t="e">
        <f>IF(CALIBRATION_ANALYST!$C$3="Measles", IF((H30&lt;200), "Negative", IF(AND(200&lt;=H30,H30&lt;275), "Equivocal", IF((H30&gt;=275),"Positive",""))),IF((H30&lt;8), "Negative", IF(AND(8&lt;=H30,H30&lt;11), "Equivocal", IF((H30&gt;=11),"Positive",""))))</f>
        <v>#DIV/0!</v>
      </c>
      <c r="J30" s="18"/>
      <c r="K30" s="6" t="e">
        <f t="shared" si="2"/>
        <v>#DIV/0!</v>
      </c>
      <c r="L30" s="6" t="e">
        <f>IF(RESULTS!F30&gt;=CALIBRATION_ANALYST!$B$25,1,0)</f>
        <v>#DIV/0!</v>
      </c>
      <c r="M30" s="61"/>
      <c r="N30" s="6" t="e">
        <f t="shared" si="3"/>
        <v>#DIV/0!</v>
      </c>
    </row>
    <row r="31" spans="1:14" ht="15" customHeight="1">
      <c r="A31" s="3">
        <f t="shared" si="0"/>
        <v>0</v>
      </c>
      <c r="B31" s="65">
        <v>30</v>
      </c>
      <c r="C31" s="66">
        <f>nameD5</f>
        <v>0</v>
      </c>
      <c r="D31" s="66">
        <f>resD5</f>
        <v>0</v>
      </c>
      <c r="E31" s="2">
        <f>IF((CALIBRATION_ANALYST!$C$26&lt;=D31), 1, IF((CALIBRATION_ANALYST!$C$27&lt;=D31),2, IF((D31&lt;CALIBRATION_ANALYST!$C$27),3,0)))</f>
        <v>1</v>
      </c>
      <c r="F31" s="59" t="e">
        <f>IF(E31=1,(D31-CALIBRATION_ANALYST!$D$32)/CALIBRATION_ANALYST!$C$32, IF(E31=2,(D31-CALIBRATION_ANALYST!$D$31)/CALIBRATION_ANALYST!$C$31, IF(E31=3,(D31-CALIBRATION_ANALYST!$D$30)/CALIBRATION_ANALYST!$C$30)))</f>
        <v>#DIV/0!</v>
      </c>
      <c r="G31" s="17"/>
      <c r="H31" s="59" t="e">
        <f t="shared" si="1"/>
        <v>#DIV/0!</v>
      </c>
      <c r="I31" s="2" t="e">
        <f>IF(CALIBRATION_ANALYST!$C$3="Measles", IF((H31&lt;200), "Negative", IF(AND(200&lt;=H31,H31&lt;275), "Equivocal", IF((H31&gt;=275),"Positive",""))),IF((H31&lt;8), "Negative", IF(AND(8&lt;=H31,H31&lt;11), "Equivocal", IF((H31&gt;=11),"Positive",""))))</f>
        <v>#DIV/0!</v>
      </c>
      <c r="J31" s="18"/>
      <c r="K31" s="6" t="e">
        <f t="shared" si="2"/>
        <v>#DIV/0!</v>
      </c>
      <c r="L31" s="6" t="e">
        <f>IF(RESULTS!F31&gt;=CALIBRATION_ANALYST!$B$25,1,0)</f>
        <v>#DIV/0!</v>
      </c>
      <c r="M31" s="61"/>
      <c r="N31" s="6" t="e">
        <f t="shared" si="3"/>
        <v>#DIV/0!</v>
      </c>
    </row>
    <row r="32" spans="1:14" ht="15" customHeight="1">
      <c r="A32" s="3">
        <f t="shared" si="0"/>
        <v>0</v>
      </c>
      <c r="B32" s="65">
        <v>31</v>
      </c>
      <c r="C32" s="66">
        <f>nameE5</f>
        <v>0</v>
      </c>
      <c r="D32" s="66">
        <f>resE5</f>
        <v>0</v>
      </c>
      <c r="E32" s="2">
        <f>IF((CALIBRATION_ANALYST!$C$26&lt;=D32), 1, IF((CALIBRATION_ANALYST!$C$27&lt;=D32),2, IF((D32&lt;CALIBRATION_ANALYST!$C$27),3,0)))</f>
        <v>1</v>
      </c>
      <c r="F32" s="59" t="e">
        <f>IF(E32=1,(D32-CALIBRATION_ANALYST!$D$32)/CALIBRATION_ANALYST!$C$32, IF(E32=2,(D32-CALIBRATION_ANALYST!$D$31)/CALIBRATION_ANALYST!$C$31, IF(E32=3,(D32-CALIBRATION_ANALYST!$D$30)/CALIBRATION_ANALYST!$C$30)))</f>
        <v>#DIV/0!</v>
      </c>
      <c r="G32" s="17"/>
      <c r="H32" s="59" t="e">
        <f t="shared" si="1"/>
        <v>#DIV/0!</v>
      </c>
      <c r="I32" s="2" t="e">
        <f>IF(CALIBRATION_ANALYST!$C$3="Measles", IF((H32&lt;200), "Negative", IF(AND(200&lt;=H32,H32&lt;275), "Equivocal", IF((H32&gt;=275),"Positive",""))),IF((H32&lt;8), "Negative", IF(AND(8&lt;=H32,H32&lt;11), "Equivocal", IF((H32&gt;=11),"Positive",""))))</f>
        <v>#DIV/0!</v>
      </c>
      <c r="J32" s="18"/>
      <c r="K32" s="6" t="e">
        <f t="shared" si="2"/>
        <v>#DIV/0!</v>
      </c>
      <c r="L32" s="6" t="e">
        <f>IF(RESULTS!F32&gt;=CALIBRATION_ANALYST!$B$25,1,0)</f>
        <v>#DIV/0!</v>
      </c>
      <c r="M32" s="61"/>
      <c r="N32" s="6" t="e">
        <f t="shared" si="3"/>
        <v>#DIV/0!</v>
      </c>
    </row>
    <row r="33" spans="1:14" ht="15" customHeight="1">
      <c r="A33" s="3">
        <f t="shared" si="0"/>
        <v>0</v>
      </c>
      <c r="B33" s="65">
        <v>32</v>
      </c>
      <c r="C33" s="66">
        <f>nameF5</f>
        <v>0</v>
      </c>
      <c r="D33" s="66">
        <f>resF5</f>
        <v>0</v>
      </c>
      <c r="E33" s="2">
        <f>IF((CALIBRATION_ANALYST!$C$26&lt;=D33), 1, IF((CALIBRATION_ANALYST!$C$27&lt;=D33),2, IF((D33&lt;CALIBRATION_ANALYST!$C$27),3,0)))</f>
        <v>1</v>
      </c>
      <c r="F33" s="59" t="e">
        <f>IF(E33=1,(D33-CALIBRATION_ANALYST!$D$32)/CALIBRATION_ANALYST!$C$32, IF(E33=2,(D33-CALIBRATION_ANALYST!$D$31)/CALIBRATION_ANALYST!$C$31, IF(E33=3,(D33-CALIBRATION_ANALYST!$D$30)/CALIBRATION_ANALYST!$C$30)))</f>
        <v>#DIV/0!</v>
      </c>
      <c r="G33" s="17"/>
      <c r="H33" s="59" t="e">
        <f t="shared" si="1"/>
        <v>#DIV/0!</v>
      </c>
      <c r="I33" s="2" t="e">
        <f>IF(CALIBRATION_ANALYST!$C$3="Measles", IF((H33&lt;200), "Negative", IF(AND(200&lt;=H33,H33&lt;275), "Equivocal", IF((H33&gt;=275),"Positive",""))),IF((H33&lt;8), "Negative", IF(AND(8&lt;=H33,H33&lt;11), "Equivocal", IF((H33&gt;=11),"Positive",""))))</f>
        <v>#DIV/0!</v>
      </c>
      <c r="J33" s="18"/>
      <c r="K33" s="6" t="e">
        <f t="shared" si="2"/>
        <v>#DIV/0!</v>
      </c>
      <c r="L33" s="6" t="e">
        <f>IF(RESULTS!F33&gt;=CALIBRATION_ANALYST!$B$25,1,0)</f>
        <v>#DIV/0!</v>
      </c>
      <c r="M33" s="61"/>
      <c r="N33" s="6" t="e">
        <f t="shared" si="3"/>
        <v>#DIV/0!</v>
      </c>
    </row>
    <row r="34" spans="1:14" ht="15" customHeight="1">
      <c r="A34" s="3">
        <f t="shared" si="0"/>
        <v>0</v>
      </c>
      <c r="B34" s="65">
        <v>33</v>
      </c>
      <c r="C34" s="66">
        <f>nameG5</f>
        <v>0</v>
      </c>
      <c r="D34" s="66">
        <f>resG5</f>
        <v>0</v>
      </c>
      <c r="E34" s="2">
        <f>IF((CALIBRATION_ANALYST!$C$26&lt;=D34), 1, IF((CALIBRATION_ANALYST!$C$27&lt;=D34),2, IF((D34&lt;CALIBRATION_ANALYST!$C$27),3,0)))</f>
        <v>1</v>
      </c>
      <c r="F34" s="59" t="e">
        <f>IF(E34=1,(D34-CALIBRATION_ANALYST!$D$32)/CALIBRATION_ANALYST!$C$32, IF(E34=2,(D34-CALIBRATION_ANALYST!$D$31)/CALIBRATION_ANALYST!$C$31, IF(E34=3,(D34-CALIBRATION_ANALYST!$D$30)/CALIBRATION_ANALYST!$C$30)))</f>
        <v>#DIV/0!</v>
      </c>
      <c r="G34" s="17"/>
      <c r="H34" s="59" t="e">
        <f t="shared" ref="H34:H65" si="4">(F34*G34)</f>
        <v>#DIV/0!</v>
      </c>
      <c r="I34" s="2" t="e">
        <f>IF(CALIBRATION_ANALYST!$C$3="Measles", IF((H34&lt;200), "Negative", IF(AND(200&lt;=H34,H34&lt;275), "Equivocal", IF((H34&gt;=275),"Positive",""))),IF((H34&lt;8), "Negative", IF(AND(8&lt;=H34,H34&lt;11), "Equivocal", IF((H34&gt;=11),"Positive",""))))</f>
        <v>#DIV/0!</v>
      </c>
      <c r="J34" s="18"/>
      <c r="K34" s="6" t="e">
        <f t="shared" si="2"/>
        <v>#DIV/0!</v>
      </c>
      <c r="L34" s="6" t="e">
        <f>IF(RESULTS!F34&gt;=CALIBRATION_ANALYST!$B$25,1,0)</f>
        <v>#DIV/0!</v>
      </c>
      <c r="M34" s="61"/>
      <c r="N34" s="6" t="e">
        <f t="shared" si="3"/>
        <v>#DIV/0!</v>
      </c>
    </row>
    <row r="35" spans="1:14" ht="15" customHeight="1">
      <c r="A35" s="3">
        <f t="shared" si="0"/>
        <v>0</v>
      </c>
      <c r="B35" s="65">
        <v>34</v>
      </c>
      <c r="C35" s="66">
        <f>nameH5</f>
        <v>0</v>
      </c>
      <c r="D35" s="66">
        <f>resH5</f>
        <v>0</v>
      </c>
      <c r="E35" s="2">
        <f>IF((CALIBRATION_ANALYST!$C$26&lt;=D35), 1, IF((CALIBRATION_ANALYST!$C$27&lt;=D35),2, IF((D35&lt;CALIBRATION_ANALYST!$C$27),3,0)))</f>
        <v>1</v>
      </c>
      <c r="F35" s="59" t="e">
        <f>IF(E35=1,(D35-CALIBRATION_ANALYST!$D$32)/CALIBRATION_ANALYST!$C$32, IF(E35=2,(D35-CALIBRATION_ANALYST!$D$31)/CALIBRATION_ANALYST!$C$31, IF(E35=3,(D35-CALIBRATION_ANALYST!$D$30)/CALIBRATION_ANALYST!$C$30)))</f>
        <v>#DIV/0!</v>
      </c>
      <c r="G35" s="17"/>
      <c r="H35" s="59" t="e">
        <f t="shared" si="4"/>
        <v>#DIV/0!</v>
      </c>
      <c r="I35" s="2" t="e">
        <f>IF(CALIBRATION_ANALYST!$C$3="Measles", IF((H35&lt;200), "Negative", IF(AND(200&lt;=H35,H35&lt;275), "Equivocal", IF((H35&gt;=275),"Positive",""))),IF((H35&lt;8), "Negative", IF(AND(8&lt;=H35,H35&lt;11), "Equivocal", IF((H35&gt;=11),"Positive",""))))</f>
        <v>#DIV/0!</v>
      </c>
      <c r="J35" s="18"/>
      <c r="K35" s="6" t="e">
        <f t="shared" si="2"/>
        <v>#DIV/0!</v>
      </c>
      <c r="L35" s="6" t="e">
        <f>IF(RESULTS!F35&gt;=CALIBRATION_ANALYST!$B$25,1,0)</f>
        <v>#DIV/0!</v>
      </c>
      <c r="M35" s="61"/>
      <c r="N35" s="6" t="e">
        <f t="shared" si="3"/>
        <v>#DIV/0!</v>
      </c>
    </row>
    <row r="36" spans="1:14" ht="15" customHeight="1">
      <c r="A36" s="3">
        <f t="shared" si="0"/>
        <v>0</v>
      </c>
      <c r="B36" s="65">
        <v>35</v>
      </c>
      <c r="C36" s="66">
        <f>nameA6</f>
        <v>0</v>
      </c>
      <c r="D36" s="66">
        <f>resA6</f>
        <v>0</v>
      </c>
      <c r="E36" s="2">
        <f>IF((CALIBRATION_ANALYST!$C$26&lt;=D36), 1, IF((CALIBRATION_ANALYST!$C$27&lt;=D36),2, IF((D36&lt;CALIBRATION_ANALYST!$C$27),3,0)))</f>
        <v>1</v>
      </c>
      <c r="F36" s="59" t="e">
        <f>IF(E36=1,(D36-CALIBRATION_ANALYST!$D$32)/CALIBRATION_ANALYST!$C$32, IF(E36=2,(D36-CALIBRATION_ANALYST!$D$31)/CALIBRATION_ANALYST!$C$31, IF(E36=3,(D36-CALIBRATION_ANALYST!$D$30)/CALIBRATION_ANALYST!$C$30)))</f>
        <v>#DIV/0!</v>
      </c>
      <c r="G36" s="17"/>
      <c r="H36" s="59" t="e">
        <f t="shared" si="4"/>
        <v>#DIV/0!</v>
      </c>
      <c r="I36" s="2" t="e">
        <f>IF(CALIBRATION_ANALYST!$C$3="Measles", IF((H36&lt;200), "Negative", IF(AND(200&lt;=H36,H36&lt;275), "Equivocal", IF((H36&gt;=275),"Positive",""))),IF((H36&lt;8), "Negative", IF(AND(8&lt;=H36,H36&lt;11), "Equivocal", IF((H36&gt;=11),"Positive",""))))</f>
        <v>#DIV/0!</v>
      </c>
      <c r="J36" s="18"/>
      <c r="K36" s="6" t="e">
        <f t="shared" si="2"/>
        <v>#DIV/0!</v>
      </c>
      <c r="L36" s="6" t="e">
        <f>IF(RESULTS!F36&gt;=CALIBRATION_ANALYST!$B$25,1,0)</f>
        <v>#DIV/0!</v>
      </c>
      <c r="M36" s="61"/>
      <c r="N36" s="6" t="e">
        <f t="shared" si="3"/>
        <v>#DIV/0!</v>
      </c>
    </row>
    <row r="37" spans="1:14" ht="15" customHeight="1">
      <c r="A37" s="3">
        <f t="shared" si="0"/>
        <v>0</v>
      </c>
      <c r="B37" s="65">
        <v>36</v>
      </c>
      <c r="C37" s="66">
        <f>nameB6</f>
        <v>0</v>
      </c>
      <c r="D37" s="66">
        <f>resB6</f>
        <v>0</v>
      </c>
      <c r="E37" s="2">
        <f>IF((CALIBRATION_ANALYST!$C$26&lt;=D37), 1, IF((CALIBRATION_ANALYST!$C$27&lt;=D37),2, IF((D37&lt;CALIBRATION_ANALYST!$C$27),3,0)))</f>
        <v>1</v>
      </c>
      <c r="F37" s="59" t="e">
        <f>IF(E37=1,(D37-CALIBRATION_ANALYST!$D$32)/CALIBRATION_ANALYST!$C$32, IF(E37=2,(D37-CALIBRATION_ANALYST!$D$31)/CALIBRATION_ANALYST!$C$31, IF(E37=3,(D37-CALIBRATION_ANALYST!$D$30)/CALIBRATION_ANALYST!$C$30)))</f>
        <v>#DIV/0!</v>
      </c>
      <c r="G37" s="17"/>
      <c r="H37" s="59" t="e">
        <f t="shared" si="4"/>
        <v>#DIV/0!</v>
      </c>
      <c r="I37" s="2" t="e">
        <f>IF(CALIBRATION_ANALYST!$C$3="Measles", IF((H37&lt;200), "Negative", IF(AND(200&lt;=H37,H37&lt;275), "Equivocal", IF((H37&gt;=275),"Positive",""))),IF((H37&lt;8), "Negative", IF(AND(8&lt;=H37,H37&lt;11), "Equivocal", IF((H37&gt;=11),"Positive",""))))</f>
        <v>#DIV/0!</v>
      </c>
      <c r="J37" s="18"/>
      <c r="K37" s="6" t="e">
        <f t="shared" si="2"/>
        <v>#DIV/0!</v>
      </c>
      <c r="L37" s="6" t="e">
        <f>IF(RESULTS!F37&gt;=CALIBRATION_ANALYST!$B$25,1,0)</f>
        <v>#DIV/0!</v>
      </c>
      <c r="M37" s="61"/>
      <c r="N37" s="6" t="e">
        <f t="shared" si="3"/>
        <v>#DIV/0!</v>
      </c>
    </row>
    <row r="38" spans="1:14" ht="15" customHeight="1">
      <c r="A38" s="3">
        <f t="shared" si="0"/>
        <v>0</v>
      </c>
      <c r="B38" s="65">
        <v>37</v>
      </c>
      <c r="C38" s="69">
        <f>nameC6</f>
        <v>0</v>
      </c>
      <c r="D38" s="66">
        <f>resC6</f>
        <v>0</v>
      </c>
      <c r="E38" s="2">
        <f>IF((CALIBRATION_ANALYST!$C$26&lt;=D38), 1, IF((CALIBRATION_ANALYST!$C$27&lt;=D38),2, IF((D38&lt;CALIBRATION_ANALYST!$C$27),3,0)))</f>
        <v>1</v>
      </c>
      <c r="F38" s="59" t="e">
        <f>IF(E38=1,(D38-CALIBRATION_ANALYST!$D$32)/CALIBRATION_ANALYST!$C$32, IF(E38=2,(D38-CALIBRATION_ANALYST!$D$31)/CALIBRATION_ANALYST!$C$31, IF(E38=3,(D38-CALIBRATION_ANALYST!$D$30)/CALIBRATION_ANALYST!$C$30)))</f>
        <v>#DIV/0!</v>
      </c>
      <c r="G38" s="17"/>
      <c r="H38" s="59" t="e">
        <f t="shared" si="4"/>
        <v>#DIV/0!</v>
      </c>
      <c r="I38" s="2" t="e">
        <f>IF(CALIBRATION_ANALYST!$C$3="Measles", IF((H38&lt;200), "Negative", IF(AND(200&lt;=H38,H38&lt;275), "Equivocal", IF((H38&gt;=275),"Positive",""))),IF((H38&lt;8), "Negative", IF(AND(8&lt;=H38,H38&lt;11), "Equivocal", IF((H38&gt;=11),"Positive",""))))</f>
        <v>#DIV/0!</v>
      </c>
      <c r="J38" s="18"/>
      <c r="K38" s="6" t="e">
        <f t="shared" si="2"/>
        <v>#DIV/0!</v>
      </c>
      <c r="L38" s="6" t="e">
        <f>IF(RESULTS!F38&gt;=CALIBRATION_ANALYST!$B$25,1,0)</f>
        <v>#DIV/0!</v>
      </c>
      <c r="M38" s="61"/>
      <c r="N38" s="6" t="e">
        <f t="shared" si="3"/>
        <v>#DIV/0!</v>
      </c>
    </row>
    <row r="39" spans="1:14" ht="15" customHeight="1">
      <c r="A39" s="3">
        <f t="shared" si="0"/>
        <v>0</v>
      </c>
      <c r="B39" s="65">
        <v>38</v>
      </c>
      <c r="C39" s="69">
        <f>nameD6</f>
        <v>0</v>
      </c>
      <c r="D39" s="66">
        <f>resD6</f>
        <v>0</v>
      </c>
      <c r="E39" s="2">
        <f>IF((CALIBRATION_ANALYST!$C$26&lt;=D39), 1, IF((CALIBRATION_ANALYST!$C$27&lt;=D39),2, IF((D39&lt;CALIBRATION_ANALYST!$C$27),3,0)))</f>
        <v>1</v>
      </c>
      <c r="F39" s="59" t="e">
        <f>IF(E39=1,(D39-CALIBRATION_ANALYST!$D$32)/CALIBRATION_ANALYST!$C$32, IF(E39=2,(D39-CALIBRATION_ANALYST!$D$31)/CALIBRATION_ANALYST!$C$31, IF(E39=3,(D39-CALIBRATION_ANALYST!$D$30)/CALIBRATION_ANALYST!$C$30)))</f>
        <v>#DIV/0!</v>
      </c>
      <c r="G39" s="17"/>
      <c r="H39" s="59" t="e">
        <f t="shared" si="4"/>
        <v>#DIV/0!</v>
      </c>
      <c r="I39" s="2" t="e">
        <f>IF(CALIBRATION_ANALYST!$C$3="Measles", IF((H39&lt;200), "Negative", IF(AND(200&lt;=H39,H39&lt;275), "Equivocal", IF((H39&gt;=275),"Positive",""))),IF((H39&lt;8), "Negative", IF(AND(8&lt;=H39,H39&lt;11), "Equivocal", IF((H39&gt;=11),"Positive",""))))</f>
        <v>#DIV/0!</v>
      </c>
      <c r="J39" s="18"/>
      <c r="K39" s="6" t="e">
        <f t="shared" si="2"/>
        <v>#DIV/0!</v>
      </c>
      <c r="L39" s="6" t="e">
        <f>IF(RESULTS!F39&gt;=CALIBRATION_ANALYST!$B$25,1,0)</f>
        <v>#DIV/0!</v>
      </c>
      <c r="M39" s="61"/>
      <c r="N39" s="6" t="e">
        <f t="shared" si="3"/>
        <v>#DIV/0!</v>
      </c>
    </row>
    <row r="40" spans="1:14" ht="15" customHeight="1">
      <c r="A40" s="3">
        <f t="shared" si="0"/>
        <v>0</v>
      </c>
      <c r="B40" s="65">
        <v>39</v>
      </c>
      <c r="C40" s="66">
        <f>nameE6</f>
        <v>0</v>
      </c>
      <c r="D40" s="66">
        <f>resE6</f>
        <v>0</v>
      </c>
      <c r="E40" s="2">
        <f>IF((CALIBRATION_ANALYST!$C$26&lt;=D40), 1, IF((CALIBRATION_ANALYST!$C$27&lt;=D40),2, IF((D40&lt;CALIBRATION_ANALYST!$C$27),3,0)))</f>
        <v>1</v>
      </c>
      <c r="F40" s="59" t="e">
        <f>IF(E40=1,(D40-CALIBRATION_ANALYST!$D$32)/CALIBRATION_ANALYST!$C$32, IF(E40=2,(D40-CALIBRATION_ANALYST!$D$31)/CALIBRATION_ANALYST!$C$31, IF(E40=3,(D40-CALIBRATION_ANALYST!$D$30)/CALIBRATION_ANALYST!$C$30)))</f>
        <v>#DIV/0!</v>
      </c>
      <c r="G40" s="17"/>
      <c r="H40" s="59" t="e">
        <f t="shared" si="4"/>
        <v>#DIV/0!</v>
      </c>
      <c r="I40" s="2" t="e">
        <f>IF(CALIBRATION_ANALYST!$C$3="Measles", IF((H40&lt;200), "Negative", IF(AND(200&lt;=H40,H40&lt;275), "Equivocal", IF((H40&gt;=275),"Positive",""))),IF((H40&lt;8), "Negative", IF(AND(8&lt;=H40,H40&lt;11), "Equivocal", IF((H40&gt;=11),"Positive",""))))</f>
        <v>#DIV/0!</v>
      </c>
      <c r="J40" s="18"/>
      <c r="K40" s="6" t="e">
        <f t="shared" si="2"/>
        <v>#DIV/0!</v>
      </c>
      <c r="L40" s="6" t="e">
        <f>IF(RESULTS!F40&gt;=CALIBRATION_ANALYST!$B$25,1,0)</f>
        <v>#DIV/0!</v>
      </c>
      <c r="M40" s="61"/>
      <c r="N40" s="6" t="e">
        <f t="shared" si="3"/>
        <v>#DIV/0!</v>
      </c>
    </row>
    <row r="41" spans="1:14" ht="15" customHeight="1">
      <c r="A41" s="3">
        <f t="shared" si="0"/>
        <v>0</v>
      </c>
      <c r="B41" s="65">
        <v>40</v>
      </c>
      <c r="C41" s="71">
        <f>nameF6</f>
        <v>0</v>
      </c>
      <c r="D41" s="66">
        <f>resF6</f>
        <v>0</v>
      </c>
      <c r="E41" s="2">
        <f>IF((CALIBRATION_ANALYST!$C$26&lt;=D41), 1, IF((CALIBRATION_ANALYST!$C$27&lt;=D41),2, IF((D41&lt;CALIBRATION_ANALYST!$C$27),3,0)))</f>
        <v>1</v>
      </c>
      <c r="F41" s="59" t="e">
        <f>IF(E41=1,(D41-CALIBRATION_ANALYST!$D$32)/CALIBRATION_ANALYST!$C$32, IF(E41=2,(D41-CALIBRATION_ANALYST!$D$31)/CALIBRATION_ANALYST!$C$31, IF(E41=3,(D41-CALIBRATION_ANALYST!$D$30)/CALIBRATION_ANALYST!$C$30)))</f>
        <v>#DIV/0!</v>
      </c>
      <c r="G41" s="17"/>
      <c r="H41" s="59" t="e">
        <f t="shared" si="4"/>
        <v>#DIV/0!</v>
      </c>
      <c r="I41" s="2" t="e">
        <f>IF(CALIBRATION_ANALYST!$C$3="Measles", IF((H41&lt;200), "Negative", IF(AND(200&lt;=H41,H41&lt;275), "Equivocal", IF((H41&gt;=275),"Positive",""))),IF((H41&lt;8), "Negative", IF(AND(8&lt;=H41,H41&lt;11), "Equivocal", IF((H41&gt;=11),"Positive",""))))</f>
        <v>#DIV/0!</v>
      </c>
      <c r="J41" s="18"/>
      <c r="K41" s="6" t="e">
        <f t="shared" si="2"/>
        <v>#DIV/0!</v>
      </c>
      <c r="L41" s="6" t="e">
        <f>IF(RESULTS!F41&gt;=CALIBRATION_ANALYST!$B$25,1,0)</f>
        <v>#DIV/0!</v>
      </c>
      <c r="M41" s="61"/>
      <c r="N41" s="6" t="e">
        <f t="shared" si="3"/>
        <v>#DIV/0!</v>
      </c>
    </row>
    <row r="42" spans="1:14" ht="15" customHeight="1">
      <c r="A42" s="3">
        <f t="shared" si="0"/>
        <v>0</v>
      </c>
      <c r="B42" s="65">
        <v>41</v>
      </c>
      <c r="C42" s="66">
        <f>nameG6</f>
        <v>0</v>
      </c>
      <c r="D42" s="66">
        <f>resG6</f>
        <v>0</v>
      </c>
      <c r="E42" s="2">
        <f>IF((CALIBRATION_ANALYST!$C$26&lt;=D42), 1, IF((CALIBRATION_ANALYST!$C$27&lt;=D42),2, IF((D42&lt;CALIBRATION_ANALYST!$C$27),3,0)))</f>
        <v>1</v>
      </c>
      <c r="F42" s="59" t="e">
        <f>IF(E42=1,(D42-CALIBRATION_ANALYST!$D$32)/CALIBRATION_ANALYST!$C$32, IF(E42=2,(D42-CALIBRATION_ANALYST!$D$31)/CALIBRATION_ANALYST!$C$31, IF(E42=3,(D42-CALIBRATION_ANALYST!$D$30)/CALIBRATION_ANALYST!$C$30)))</f>
        <v>#DIV/0!</v>
      </c>
      <c r="G42" s="17"/>
      <c r="H42" s="59" t="e">
        <f t="shared" si="4"/>
        <v>#DIV/0!</v>
      </c>
      <c r="I42" s="2" t="e">
        <f>IF(CALIBRATION_ANALYST!$C$3="Measles", IF((H42&lt;200), "Negative", IF(AND(200&lt;=H42,H42&lt;275), "Equivocal", IF((H42&gt;=275),"Positive",""))),IF((H42&lt;8), "Negative", IF(AND(8&lt;=H42,H42&lt;11), "Equivocal", IF((H42&gt;=11),"Positive",""))))</f>
        <v>#DIV/0!</v>
      </c>
      <c r="J42" s="18"/>
      <c r="K42" s="6" t="e">
        <f t="shared" si="2"/>
        <v>#DIV/0!</v>
      </c>
      <c r="L42" s="6" t="e">
        <f>IF(RESULTS!F42&gt;=CALIBRATION_ANALYST!$B$25,1,0)</f>
        <v>#DIV/0!</v>
      </c>
      <c r="M42" s="61"/>
      <c r="N42" s="6" t="e">
        <f t="shared" si="3"/>
        <v>#DIV/0!</v>
      </c>
    </row>
    <row r="43" spans="1:14" ht="15" customHeight="1">
      <c r="A43" s="3">
        <f t="shared" si="0"/>
        <v>0</v>
      </c>
      <c r="B43" s="65">
        <v>42</v>
      </c>
      <c r="C43" s="66">
        <f>nameH6</f>
        <v>0</v>
      </c>
      <c r="D43" s="66">
        <f>resH6</f>
        <v>0</v>
      </c>
      <c r="E43" s="2">
        <f>IF((CALIBRATION_ANALYST!$C$26&lt;=D43), 1, IF((CALIBRATION_ANALYST!$C$27&lt;=D43),2, IF((D43&lt;CALIBRATION_ANALYST!$C$27),3,0)))</f>
        <v>1</v>
      </c>
      <c r="F43" s="59" t="e">
        <f>IF(E43=1,(D43-CALIBRATION_ANALYST!$D$32)/CALIBRATION_ANALYST!$C$32, IF(E43=2,(D43-CALIBRATION_ANALYST!$D$31)/CALIBRATION_ANALYST!$C$31, IF(E43=3,(D43-CALIBRATION_ANALYST!$D$30)/CALIBRATION_ANALYST!$C$30)))</f>
        <v>#DIV/0!</v>
      </c>
      <c r="G43" s="17"/>
      <c r="H43" s="59" t="e">
        <f t="shared" si="4"/>
        <v>#DIV/0!</v>
      </c>
      <c r="I43" s="2" t="e">
        <f>IF(CALIBRATION_ANALYST!$C$3="Measles", IF((H43&lt;200), "Negative", IF(AND(200&lt;=H43,H43&lt;275), "Equivocal", IF((H43&gt;=275),"Positive",""))),IF((H43&lt;8), "Negative", IF(AND(8&lt;=H43,H43&lt;11), "Equivocal", IF((H43&gt;=11),"Positive",""))))</f>
        <v>#DIV/0!</v>
      </c>
      <c r="J43" s="18"/>
      <c r="K43" s="6" t="e">
        <f t="shared" si="2"/>
        <v>#DIV/0!</v>
      </c>
      <c r="L43" s="6" t="e">
        <f>IF(RESULTS!F43&gt;=CALIBRATION_ANALYST!$B$25,1,0)</f>
        <v>#DIV/0!</v>
      </c>
      <c r="M43" s="61"/>
      <c r="N43" s="6" t="e">
        <f t="shared" si="3"/>
        <v>#DIV/0!</v>
      </c>
    </row>
    <row r="44" spans="1:14" ht="15" customHeight="1">
      <c r="A44" s="3">
        <f t="shared" si="0"/>
        <v>0</v>
      </c>
      <c r="B44" s="65">
        <v>43</v>
      </c>
      <c r="C44" s="66">
        <f>nameA7</f>
        <v>0</v>
      </c>
      <c r="D44" s="66">
        <f>resA7</f>
        <v>0</v>
      </c>
      <c r="E44" s="2">
        <f>IF((CALIBRATION_ANALYST!$C$26&lt;=D44), 1, IF((CALIBRATION_ANALYST!$C$27&lt;=D44),2, IF((D44&lt;CALIBRATION_ANALYST!$C$27),3,0)))</f>
        <v>1</v>
      </c>
      <c r="F44" s="59" t="e">
        <f>IF(E44=1,(D44-CALIBRATION_ANALYST!$D$32)/CALIBRATION_ANALYST!$C$32, IF(E44=2,(D44-CALIBRATION_ANALYST!$D$31)/CALIBRATION_ANALYST!$C$31, IF(E44=3,(D44-CALIBRATION_ANALYST!$D$30)/CALIBRATION_ANALYST!$C$30)))</f>
        <v>#DIV/0!</v>
      </c>
      <c r="G44" s="17"/>
      <c r="H44" s="59" t="e">
        <f t="shared" si="4"/>
        <v>#DIV/0!</v>
      </c>
      <c r="I44" s="2" t="e">
        <f>IF(CALIBRATION_ANALYST!$C$3="Measles", IF((H44&lt;200), "Negative", IF(AND(200&lt;=H44,H44&lt;275), "Equivocal", IF((H44&gt;=275),"Positive",""))),IF((H44&lt;8), "Negative", IF(AND(8&lt;=H44,H44&lt;11), "Equivocal", IF((H44&gt;=11),"Positive",""))))</f>
        <v>#DIV/0!</v>
      </c>
      <c r="J44" s="18"/>
      <c r="K44" s="6" t="e">
        <f t="shared" si="2"/>
        <v>#DIV/0!</v>
      </c>
      <c r="L44" s="6" t="e">
        <f>IF(RESULTS!F44&gt;=CALIBRATION_ANALYST!$B$25,1,0)</f>
        <v>#DIV/0!</v>
      </c>
      <c r="M44" s="61"/>
      <c r="N44" s="6" t="e">
        <f t="shared" si="3"/>
        <v>#DIV/0!</v>
      </c>
    </row>
    <row r="45" spans="1:14" ht="15" customHeight="1">
      <c r="A45" s="3">
        <f t="shared" si="0"/>
        <v>0</v>
      </c>
      <c r="B45" s="65">
        <v>44</v>
      </c>
      <c r="C45" s="66">
        <f>nameB7</f>
        <v>0</v>
      </c>
      <c r="D45" s="66">
        <f>resB7</f>
        <v>0</v>
      </c>
      <c r="E45" s="2">
        <f>IF((CALIBRATION_ANALYST!$C$26&lt;=D45), 1, IF((CALIBRATION_ANALYST!$C$27&lt;=D45),2, IF((D45&lt;CALIBRATION_ANALYST!$C$27),3,0)))</f>
        <v>1</v>
      </c>
      <c r="F45" s="59" t="e">
        <f>IF(E45=1,(D45-CALIBRATION_ANALYST!$D$32)/CALIBRATION_ANALYST!$C$32, IF(E45=2,(D45-CALIBRATION_ANALYST!$D$31)/CALIBRATION_ANALYST!$C$31, IF(E45=3,(D45-CALIBRATION_ANALYST!$D$30)/CALIBRATION_ANALYST!$C$30)))</f>
        <v>#DIV/0!</v>
      </c>
      <c r="G45" s="17"/>
      <c r="H45" s="59" t="e">
        <f t="shared" si="4"/>
        <v>#DIV/0!</v>
      </c>
      <c r="I45" s="2" t="e">
        <f>IF(CALIBRATION_ANALYST!$C$3="Measles", IF((H45&lt;200), "Negative", IF(AND(200&lt;=H45,H45&lt;275), "Equivocal", IF((H45&gt;=275),"Positive",""))),IF((H45&lt;8), "Negative", IF(AND(8&lt;=H45,H45&lt;11), "Equivocal", IF((H45&gt;=11),"Positive",""))))</f>
        <v>#DIV/0!</v>
      </c>
      <c r="J45" s="18"/>
      <c r="K45" s="6" t="e">
        <f t="shared" si="2"/>
        <v>#DIV/0!</v>
      </c>
      <c r="L45" s="6" t="e">
        <f>IF(RESULTS!F45&gt;=CALIBRATION_ANALYST!$B$25,1,0)</f>
        <v>#DIV/0!</v>
      </c>
      <c r="M45" s="61"/>
      <c r="N45" s="6" t="e">
        <f t="shared" si="3"/>
        <v>#DIV/0!</v>
      </c>
    </row>
    <row r="46" spans="1:14" ht="15" customHeight="1">
      <c r="A46" s="3">
        <f t="shared" si="0"/>
        <v>0</v>
      </c>
      <c r="B46" s="65">
        <v>45</v>
      </c>
      <c r="C46" s="66">
        <f>nameC7</f>
        <v>0</v>
      </c>
      <c r="D46" s="66">
        <f>resC7</f>
        <v>0</v>
      </c>
      <c r="E46" s="2">
        <f>IF((CALIBRATION_ANALYST!$C$26&lt;=D46), 1, IF((CALIBRATION_ANALYST!$C$27&lt;=D46),2, IF((D46&lt;CALIBRATION_ANALYST!$C$27),3,0)))</f>
        <v>1</v>
      </c>
      <c r="F46" s="59" t="e">
        <f>IF(E46=1,(D46-CALIBRATION_ANALYST!$D$32)/CALIBRATION_ANALYST!$C$32, IF(E46=2,(D46-CALIBRATION_ANALYST!$D$31)/CALIBRATION_ANALYST!$C$31, IF(E46=3,(D46-CALIBRATION_ANALYST!$D$30)/CALIBRATION_ANALYST!$C$30)))</f>
        <v>#DIV/0!</v>
      </c>
      <c r="G46" s="17"/>
      <c r="H46" s="59" t="e">
        <f t="shared" si="4"/>
        <v>#DIV/0!</v>
      </c>
      <c r="I46" s="2" t="e">
        <f>IF(CALIBRATION_ANALYST!$C$3="Measles", IF((H46&lt;200), "Negative", IF(AND(200&lt;=H46,H46&lt;275), "Equivocal", IF((H46&gt;=275),"Positive",""))),IF((H46&lt;8), "Negative", IF(AND(8&lt;=H46,H46&lt;11), "Equivocal", IF((H46&gt;=11),"Positive",""))))</f>
        <v>#DIV/0!</v>
      </c>
      <c r="J46" s="18"/>
      <c r="K46" s="6" t="e">
        <f t="shared" si="2"/>
        <v>#DIV/0!</v>
      </c>
      <c r="L46" s="6" t="e">
        <f>IF(RESULTS!F46&gt;=CALIBRATION_ANALYST!$B$25,1,0)</f>
        <v>#DIV/0!</v>
      </c>
      <c r="M46" s="61"/>
      <c r="N46" s="6" t="e">
        <f t="shared" si="3"/>
        <v>#DIV/0!</v>
      </c>
    </row>
    <row r="47" spans="1:14" ht="15" customHeight="1">
      <c r="A47" s="3">
        <f t="shared" si="0"/>
        <v>0</v>
      </c>
      <c r="B47" s="65">
        <v>46</v>
      </c>
      <c r="C47" s="69">
        <f>nameD7</f>
        <v>0</v>
      </c>
      <c r="D47" s="66">
        <f>resD7</f>
        <v>0</v>
      </c>
      <c r="E47" s="2">
        <f>IF((CALIBRATION_ANALYST!$C$26&lt;=D47), 1, IF((CALIBRATION_ANALYST!$C$27&lt;=D47),2, IF((D47&lt;CALIBRATION_ANALYST!$C$27),3,0)))</f>
        <v>1</v>
      </c>
      <c r="F47" s="59" t="e">
        <f>IF(E47=1,(D47-CALIBRATION_ANALYST!$D$32)/CALIBRATION_ANALYST!$C$32, IF(E47=2,(D47-CALIBRATION_ANALYST!$D$31)/CALIBRATION_ANALYST!$C$31, IF(E47=3,(D47-CALIBRATION_ANALYST!$D$30)/CALIBRATION_ANALYST!$C$30)))</f>
        <v>#DIV/0!</v>
      </c>
      <c r="G47" s="17"/>
      <c r="H47" s="59" t="e">
        <f t="shared" si="4"/>
        <v>#DIV/0!</v>
      </c>
      <c r="I47" s="2" t="e">
        <f>IF(CALIBRATION_ANALYST!$C$3="Measles", IF((H47&lt;200), "Negative", IF(AND(200&lt;=H47,H47&lt;275), "Equivocal", IF((H47&gt;=275),"Positive",""))),IF((H47&lt;8), "Negative", IF(AND(8&lt;=H47,H47&lt;11), "Equivocal", IF((H47&gt;=11),"Positive",""))))</f>
        <v>#DIV/0!</v>
      </c>
      <c r="J47" s="18"/>
      <c r="K47" s="6" t="e">
        <f t="shared" si="2"/>
        <v>#DIV/0!</v>
      </c>
      <c r="L47" s="6" t="e">
        <f>IF(RESULTS!F47&gt;=CALIBRATION_ANALYST!$B$25,1,0)</f>
        <v>#DIV/0!</v>
      </c>
      <c r="M47" s="61"/>
      <c r="N47" s="6" t="e">
        <f t="shared" si="3"/>
        <v>#DIV/0!</v>
      </c>
    </row>
    <row r="48" spans="1:14">
      <c r="A48" s="3">
        <f t="shared" si="0"/>
        <v>0</v>
      </c>
      <c r="B48" s="65">
        <v>47</v>
      </c>
      <c r="C48" s="69">
        <f>nameE7</f>
        <v>0</v>
      </c>
      <c r="D48" s="66">
        <f>resE7</f>
        <v>0</v>
      </c>
      <c r="E48" s="2">
        <f>IF((CALIBRATION_ANALYST!$C$26&lt;=D48), 1, IF((CALIBRATION_ANALYST!$C$27&lt;=D48),2, IF((D48&lt;CALIBRATION_ANALYST!$C$27),3,0)))</f>
        <v>1</v>
      </c>
      <c r="F48" s="59" t="e">
        <f>IF(E48=1,(D48-CALIBRATION_ANALYST!$D$32)/CALIBRATION_ANALYST!$C$32, IF(E48=2,(D48-CALIBRATION_ANALYST!$D$31)/CALIBRATION_ANALYST!$C$31, IF(E48=3,(D48-CALIBRATION_ANALYST!$D$30)/CALIBRATION_ANALYST!$C$30)))</f>
        <v>#DIV/0!</v>
      </c>
      <c r="G48" s="17"/>
      <c r="H48" s="59" t="e">
        <f t="shared" si="4"/>
        <v>#DIV/0!</v>
      </c>
      <c r="I48" s="2" t="e">
        <f>IF(CALIBRATION_ANALYST!$C$3="Measles", IF((H48&lt;200), "Negative", IF(AND(200&lt;=H48,H48&lt;275), "Equivocal", IF((H48&gt;=275),"Positive",""))),IF((H48&lt;8), "Negative", IF(AND(8&lt;=H48,H48&lt;11), "Equivocal", IF((H48&gt;=11),"Positive",""))))</f>
        <v>#DIV/0!</v>
      </c>
      <c r="J48" s="18"/>
      <c r="K48" s="6" t="e">
        <f t="shared" si="2"/>
        <v>#DIV/0!</v>
      </c>
      <c r="L48" s="6" t="e">
        <f>IF(RESULTS!F48&gt;=CALIBRATION_ANALYST!$B$25,1,0)</f>
        <v>#DIV/0!</v>
      </c>
      <c r="M48" s="61"/>
      <c r="N48" s="6" t="e">
        <f t="shared" si="3"/>
        <v>#DIV/0!</v>
      </c>
    </row>
    <row r="49" spans="1:14" ht="15" customHeight="1">
      <c r="A49" s="3">
        <f t="shared" si="0"/>
        <v>0</v>
      </c>
      <c r="B49" s="65">
        <v>48</v>
      </c>
      <c r="C49" s="71">
        <f>nameF7</f>
        <v>0</v>
      </c>
      <c r="D49" s="66">
        <f>resF7</f>
        <v>0</v>
      </c>
      <c r="E49" s="2">
        <f>IF((CALIBRATION_ANALYST!$C$26&lt;=D49), 1, IF((CALIBRATION_ANALYST!$C$27&lt;=D49),2, IF((D49&lt;CALIBRATION_ANALYST!$C$27),3,0)))</f>
        <v>1</v>
      </c>
      <c r="F49" s="59" t="e">
        <f>IF(E49=1,(D49-CALIBRATION_ANALYST!$D$32)/CALIBRATION_ANALYST!$C$32, IF(E49=2,(D49-CALIBRATION_ANALYST!$D$31)/CALIBRATION_ANALYST!$C$31, IF(E49=3,(D49-CALIBRATION_ANALYST!$D$30)/CALIBRATION_ANALYST!$C$30)))</f>
        <v>#DIV/0!</v>
      </c>
      <c r="G49" s="17"/>
      <c r="H49" s="59" t="e">
        <f t="shared" si="4"/>
        <v>#DIV/0!</v>
      </c>
      <c r="I49" s="2" t="e">
        <f>IF(CALIBRATION_ANALYST!$C$3="Measles", IF((H49&lt;200), "Negative", IF(AND(200&lt;=H49,H49&lt;275), "Equivocal", IF((H49&gt;=275),"Positive",""))),IF((H49&lt;8), "Negative", IF(AND(8&lt;=H49,H49&lt;11), "Equivocal", IF((H49&gt;=11),"Positive",""))))</f>
        <v>#DIV/0!</v>
      </c>
      <c r="J49" s="18"/>
      <c r="K49" s="6" t="e">
        <f t="shared" si="2"/>
        <v>#DIV/0!</v>
      </c>
      <c r="L49" s="6" t="e">
        <f>IF(RESULTS!F49&gt;=CALIBRATION_ANALYST!$B$25,1,0)</f>
        <v>#DIV/0!</v>
      </c>
      <c r="M49" s="61"/>
      <c r="N49" s="6" t="e">
        <f t="shared" si="3"/>
        <v>#DIV/0!</v>
      </c>
    </row>
    <row r="50" spans="1:14" ht="15" customHeight="1">
      <c r="A50" s="3">
        <f t="shared" si="0"/>
        <v>0</v>
      </c>
      <c r="B50" s="65">
        <v>49</v>
      </c>
      <c r="C50" s="66">
        <f>nameG7</f>
        <v>0</v>
      </c>
      <c r="D50" s="66">
        <f>resG7</f>
        <v>0</v>
      </c>
      <c r="E50" s="2">
        <f>IF((CALIBRATION_ANALYST!$C$26&lt;=D50), 1, IF((CALIBRATION_ANALYST!$C$27&lt;=D50),2, IF((D50&lt;CALIBRATION_ANALYST!$C$27),3,0)))</f>
        <v>1</v>
      </c>
      <c r="F50" s="59" t="e">
        <f>IF(E50=1,(D50-CALIBRATION_ANALYST!$D$32)/CALIBRATION_ANALYST!$C$32, IF(E50=2,(D50-CALIBRATION_ANALYST!$D$31)/CALIBRATION_ANALYST!$C$31, IF(E50=3,(D50-CALIBRATION_ANALYST!$D$30)/CALIBRATION_ANALYST!$C$30)))</f>
        <v>#DIV/0!</v>
      </c>
      <c r="G50" s="17"/>
      <c r="H50" s="59" t="e">
        <f t="shared" si="4"/>
        <v>#DIV/0!</v>
      </c>
      <c r="I50" s="2" t="e">
        <f>IF(CALIBRATION_ANALYST!$C$3="Measles", IF((H50&lt;200), "Negative", IF(AND(200&lt;=H50,H50&lt;275), "Equivocal", IF((H50&gt;=275),"Positive",""))),IF((H50&lt;8), "Negative", IF(AND(8&lt;=H50,H50&lt;11), "Equivocal", IF((H50&gt;=11),"Positive",""))))</f>
        <v>#DIV/0!</v>
      </c>
      <c r="J50" s="18"/>
      <c r="K50" s="6" t="e">
        <f t="shared" si="2"/>
        <v>#DIV/0!</v>
      </c>
      <c r="L50" s="6" t="e">
        <f>IF(RESULTS!F50&gt;=CALIBRATION_ANALYST!$B$25,1,0)</f>
        <v>#DIV/0!</v>
      </c>
      <c r="M50" s="61"/>
      <c r="N50" s="6" t="e">
        <f t="shared" si="3"/>
        <v>#DIV/0!</v>
      </c>
    </row>
    <row r="51" spans="1:14" ht="15" customHeight="1">
      <c r="A51" s="3">
        <f t="shared" si="0"/>
        <v>0</v>
      </c>
      <c r="B51" s="65">
        <v>50</v>
      </c>
      <c r="C51" s="66">
        <f>nameH7</f>
        <v>0</v>
      </c>
      <c r="D51" s="66">
        <f>resH7</f>
        <v>0</v>
      </c>
      <c r="E51" s="2">
        <f>IF((CALIBRATION_ANALYST!$C$26&lt;=D51), 1, IF((CALIBRATION_ANALYST!$C$27&lt;=D51),2, IF((D51&lt;CALIBRATION_ANALYST!$C$27),3,0)))</f>
        <v>1</v>
      </c>
      <c r="F51" s="59" t="e">
        <f>IF(E51=1,(D51-CALIBRATION_ANALYST!$D$32)/CALIBRATION_ANALYST!$C$32, IF(E51=2,(D51-CALIBRATION_ANALYST!$D$31)/CALIBRATION_ANALYST!$C$31, IF(E51=3,(D51-CALIBRATION_ANALYST!$D$30)/CALIBRATION_ANALYST!$C$30)))</f>
        <v>#DIV/0!</v>
      </c>
      <c r="G51" s="17"/>
      <c r="H51" s="59" t="e">
        <f t="shared" si="4"/>
        <v>#DIV/0!</v>
      </c>
      <c r="I51" s="2" t="e">
        <f>IF(CALIBRATION_ANALYST!$C$3="Measles", IF((H51&lt;200), "Negative", IF(AND(200&lt;=H51,H51&lt;275), "Equivocal", IF((H51&gt;=275),"Positive",""))),IF((H51&lt;8), "Negative", IF(AND(8&lt;=H51,H51&lt;11), "Equivocal", IF((H51&gt;=11),"Positive",""))))</f>
        <v>#DIV/0!</v>
      </c>
      <c r="J51" s="18"/>
      <c r="K51" s="6" t="e">
        <f t="shared" si="2"/>
        <v>#DIV/0!</v>
      </c>
      <c r="L51" s="6" t="e">
        <f>IF(RESULTS!F51&gt;=CALIBRATION_ANALYST!$B$25,1,0)</f>
        <v>#DIV/0!</v>
      </c>
      <c r="M51" s="61"/>
      <c r="N51" s="6" t="e">
        <f t="shared" si="3"/>
        <v>#DIV/0!</v>
      </c>
    </row>
    <row r="52" spans="1:14" ht="15" customHeight="1">
      <c r="A52" s="3">
        <f t="shared" si="0"/>
        <v>0</v>
      </c>
      <c r="B52" s="65">
        <v>51</v>
      </c>
      <c r="C52" s="66">
        <f>nameA8</f>
        <v>0</v>
      </c>
      <c r="D52" s="66">
        <f>resA8</f>
        <v>0</v>
      </c>
      <c r="E52" s="2">
        <f>IF((CALIBRATION_ANALYST!$C$26&lt;=D52), 1, IF((CALIBRATION_ANALYST!$C$27&lt;=D52),2, IF((D52&lt;CALIBRATION_ANALYST!$C$27),3,0)))</f>
        <v>1</v>
      </c>
      <c r="F52" s="59" t="e">
        <f>IF(E52=1,(D52-CALIBRATION_ANALYST!$D$32)/CALIBRATION_ANALYST!$C$32, IF(E52=2,(D52-CALIBRATION_ANALYST!$D$31)/CALIBRATION_ANALYST!$C$31, IF(E52=3,(D52-CALIBRATION_ANALYST!$D$30)/CALIBRATION_ANALYST!$C$30)))</f>
        <v>#DIV/0!</v>
      </c>
      <c r="G52" s="17"/>
      <c r="H52" s="59" t="e">
        <f t="shared" si="4"/>
        <v>#DIV/0!</v>
      </c>
      <c r="I52" s="2" t="e">
        <f>IF(CALIBRATION_ANALYST!$C$3="Measles", IF((H52&lt;200), "Negative", IF(AND(200&lt;=H52,H52&lt;275), "Equivocal", IF((H52&gt;=275),"Positive",""))),IF((H52&lt;8), "Negative", IF(AND(8&lt;=H52,H52&lt;11), "Equivocal", IF((H52&gt;=11),"Positive",""))))</f>
        <v>#DIV/0!</v>
      </c>
      <c r="J52" s="18"/>
      <c r="K52" s="6" t="e">
        <f t="shared" si="2"/>
        <v>#DIV/0!</v>
      </c>
      <c r="L52" s="6" t="e">
        <f>IF(RESULTS!F52&gt;=CALIBRATION_ANALYST!$B$25,1,0)</f>
        <v>#DIV/0!</v>
      </c>
      <c r="M52" s="61"/>
      <c r="N52" s="6" t="e">
        <f t="shared" si="3"/>
        <v>#DIV/0!</v>
      </c>
    </row>
    <row r="53" spans="1:14" ht="15" customHeight="1">
      <c r="A53" s="3">
        <f t="shared" si="0"/>
        <v>0</v>
      </c>
      <c r="B53" s="65">
        <v>52</v>
      </c>
      <c r="C53" s="66">
        <f>nameB8</f>
        <v>0</v>
      </c>
      <c r="D53" s="66">
        <f>resB8</f>
        <v>0</v>
      </c>
      <c r="E53" s="2">
        <f>IF((CALIBRATION_ANALYST!$C$26&lt;=D53), 1, IF((CALIBRATION_ANALYST!$C$27&lt;=D53),2, IF((D53&lt;CALIBRATION_ANALYST!$C$27),3,0)))</f>
        <v>1</v>
      </c>
      <c r="F53" s="59" t="e">
        <f>IF(E53=1,(D53-CALIBRATION_ANALYST!$D$32)/CALIBRATION_ANALYST!$C$32, IF(E53=2,(D53-CALIBRATION_ANALYST!$D$31)/CALIBRATION_ANALYST!$C$31, IF(E53=3,(D53-CALIBRATION_ANALYST!$D$30)/CALIBRATION_ANALYST!$C$30)))</f>
        <v>#DIV/0!</v>
      </c>
      <c r="G53" s="17"/>
      <c r="H53" s="59" t="e">
        <f t="shared" si="4"/>
        <v>#DIV/0!</v>
      </c>
      <c r="I53" s="2" t="e">
        <f>IF(CALIBRATION_ANALYST!$C$3="Measles", IF((H53&lt;200), "Negative", IF(AND(200&lt;=H53,H53&lt;275), "Equivocal", IF((H53&gt;=275),"Positive",""))),IF((H53&lt;8), "Negative", IF(AND(8&lt;=H53,H53&lt;11), "Equivocal", IF((H53&gt;=11),"Positive",""))))</f>
        <v>#DIV/0!</v>
      </c>
      <c r="J53" s="18"/>
      <c r="K53" s="6" t="e">
        <f t="shared" si="2"/>
        <v>#DIV/0!</v>
      </c>
      <c r="L53" s="6" t="e">
        <f>IF(RESULTS!F53&gt;=CALIBRATION_ANALYST!$B$25,1,0)</f>
        <v>#DIV/0!</v>
      </c>
      <c r="M53" s="61"/>
      <c r="N53" s="6" t="e">
        <f t="shared" si="3"/>
        <v>#DIV/0!</v>
      </c>
    </row>
    <row r="54" spans="1:14" ht="15" customHeight="1">
      <c r="A54" s="3">
        <f t="shared" si="0"/>
        <v>0</v>
      </c>
      <c r="B54" s="65">
        <v>53</v>
      </c>
      <c r="C54" s="66">
        <f>nameC8</f>
        <v>0</v>
      </c>
      <c r="D54" s="66">
        <f>resC8</f>
        <v>0</v>
      </c>
      <c r="E54" s="2">
        <f>IF((CALIBRATION_ANALYST!$C$26&lt;=D54), 1, IF((CALIBRATION_ANALYST!$C$27&lt;=D54),2, IF((D54&lt;CALIBRATION_ANALYST!$C$27),3,0)))</f>
        <v>1</v>
      </c>
      <c r="F54" s="59" t="e">
        <f>IF(E54=1,(D54-CALIBRATION_ANALYST!$D$32)/CALIBRATION_ANALYST!$C$32, IF(E54=2,(D54-CALIBRATION_ANALYST!$D$31)/CALIBRATION_ANALYST!$C$31, IF(E54=3,(D54-CALIBRATION_ANALYST!$D$30)/CALIBRATION_ANALYST!$C$30)))</f>
        <v>#DIV/0!</v>
      </c>
      <c r="G54" s="17"/>
      <c r="H54" s="59" t="e">
        <f t="shared" si="4"/>
        <v>#DIV/0!</v>
      </c>
      <c r="I54" s="2" t="e">
        <f>IF(CALIBRATION_ANALYST!$C$3="Measles", IF((H54&lt;200), "Negative", IF(AND(200&lt;=H54,H54&lt;275), "Equivocal", IF((H54&gt;=275),"Positive",""))),IF((H54&lt;8), "Negative", IF(AND(8&lt;=H54,H54&lt;11), "Equivocal", IF((H54&gt;=11),"Positive",""))))</f>
        <v>#DIV/0!</v>
      </c>
      <c r="J54" s="18"/>
      <c r="K54" s="6" t="e">
        <f t="shared" si="2"/>
        <v>#DIV/0!</v>
      </c>
      <c r="L54" s="6" t="e">
        <f>IF(RESULTS!F54&gt;=CALIBRATION_ANALYST!$B$25,1,0)</f>
        <v>#DIV/0!</v>
      </c>
      <c r="M54" s="61"/>
      <c r="N54" s="6" t="e">
        <f t="shared" si="3"/>
        <v>#DIV/0!</v>
      </c>
    </row>
    <row r="55" spans="1:14" ht="15" customHeight="1">
      <c r="A55" s="3">
        <f t="shared" si="0"/>
        <v>0</v>
      </c>
      <c r="B55" s="65">
        <v>54</v>
      </c>
      <c r="C55" s="66">
        <f>nameD8</f>
        <v>0</v>
      </c>
      <c r="D55" s="66">
        <f>resD8</f>
        <v>0</v>
      </c>
      <c r="E55" s="2">
        <f>IF((CALIBRATION_ANALYST!$C$26&lt;=D55), 1, IF((CALIBRATION_ANALYST!$C$27&lt;=D55),2, IF((D55&lt;CALIBRATION_ANALYST!$C$27),3,0)))</f>
        <v>1</v>
      </c>
      <c r="F55" s="59" t="e">
        <f>IF(E55=1,(D55-CALIBRATION_ANALYST!$D$32)/CALIBRATION_ANALYST!$C$32, IF(E55=2,(D55-CALIBRATION_ANALYST!$D$31)/CALIBRATION_ANALYST!$C$31, IF(E55=3,(D55-CALIBRATION_ANALYST!$D$30)/CALIBRATION_ANALYST!$C$30)))</f>
        <v>#DIV/0!</v>
      </c>
      <c r="G55" s="17"/>
      <c r="H55" s="59" t="e">
        <f t="shared" si="4"/>
        <v>#DIV/0!</v>
      </c>
      <c r="I55" s="2" t="e">
        <f>IF(CALIBRATION_ANALYST!$C$3="Measles", IF((H55&lt;200), "Negative", IF(AND(200&lt;=H55,H55&lt;275), "Equivocal", IF((H55&gt;=275),"Positive",""))),IF((H55&lt;8), "Negative", IF(AND(8&lt;=H55,H55&lt;11), "Equivocal", IF((H55&gt;=11),"Positive",""))))</f>
        <v>#DIV/0!</v>
      </c>
      <c r="J55" s="18"/>
      <c r="K55" s="6" t="e">
        <f t="shared" si="2"/>
        <v>#DIV/0!</v>
      </c>
      <c r="L55" s="6" t="e">
        <f>IF(RESULTS!F55&gt;=CALIBRATION_ANALYST!$B$25,1,0)</f>
        <v>#DIV/0!</v>
      </c>
      <c r="M55" s="61"/>
      <c r="N55" s="6" t="e">
        <f t="shared" si="3"/>
        <v>#DIV/0!</v>
      </c>
    </row>
    <row r="56" spans="1:14" ht="15" customHeight="1">
      <c r="A56" s="3">
        <f t="shared" si="0"/>
        <v>0</v>
      </c>
      <c r="B56" s="65">
        <v>55</v>
      </c>
      <c r="C56" s="66">
        <f>nameE8</f>
        <v>0</v>
      </c>
      <c r="D56" s="66">
        <f>resE8</f>
        <v>0</v>
      </c>
      <c r="E56" s="2">
        <f>IF((CALIBRATION_ANALYST!$C$26&lt;=D56), 1, IF((CALIBRATION_ANALYST!$C$27&lt;=D56),2, IF((D56&lt;CALIBRATION_ANALYST!$C$27),3,0)))</f>
        <v>1</v>
      </c>
      <c r="F56" s="59" t="e">
        <f>IF(E56=1,(D56-CALIBRATION_ANALYST!$D$32)/CALIBRATION_ANALYST!$C$32, IF(E56=2,(D56-CALIBRATION_ANALYST!$D$31)/CALIBRATION_ANALYST!$C$31, IF(E56=3,(D56-CALIBRATION_ANALYST!$D$30)/CALIBRATION_ANALYST!$C$30)))</f>
        <v>#DIV/0!</v>
      </c>
      <c r="G56" s="17"/>
      <c r="H56" s="59" t="e">
        <f t="shared" si="4"/>
        <v>#DIV/0!</v>
      </c>
      <c r="I56" s="2" t="e">
        <f>IF(CALIBRATION_ANALYST!$C$3="Measles", IF((H56&lt;200), "Negative", IF(AND(200&lt;=H56,H56&lt;275), "Equivocal", IF((H56&gt;=275),"Positive",""))),IF((H56&lt;8), "Negative", IF(AND(8&lt;=H56,H56&lt;11), "Equivocal", IF((H56&gt;=11),"Positive",""))))</f>
        <v>#DIV/0!</v>
      </c>
      <c r="J56" s="18"/>
      <c r="K56" s="6" t="e">
        <f t="shared" si="2"/>
        <v>#DIV/0!</v>
      </c>
      <c r="L56" s="6" t="e">
        <f>IF(RESULTS!F56&gt;=CALIBRATION_ANALYST!$B$25,1,0)</f>
        <v>#DIV/0!</v>
      </c>
      <c r="M56" s="61"/>
      <c r="N56" s="6" t="e">
        <f t="shared" si="3"/>
        <v>#DIV/0!</v>
      </c>
    </row>
    <row r="57" spans="1:14" ht="15" customHeight="1">
      <c r="A57" s="3">
        <f t="shared" si="0"/>
        <v>0</v>
      </c>
      <c r="B57" s="65">
        <v>56</v>
      </c>
      <c r="C57" s="66">
        <f>nameF8</f>
        <v>0</v>
      </c>
      <c r="D57" s="66">
        <f>resF8</f>
        <v>0</v>
      </c>
      <c r="E57" s="2">
        <f>IF((CALIBRATION_ANALYST!$C$26&lt;=D57), 1, IF((CALIBRATION_ANALYST!$C$27&lt;=D57),2, IF((D57&lt;CALIBRATION_ANALYST!$C$27),3,0)))</f>
        <v>1</v>
      </c>
      <c r="F57" s="59" t="e">
        <f>IF(E57=1,(D57-CALIBRATION_ANALYST!$D$32)/CALIBRATION_ANALYST!$C$32, IF(E57=2,(D57-CALIBRATION_ANALYST!$D$31)/CALIBRATION_ANALYST!$C$31, IF(E57=3,(D57-CALIBRATION_ANALYST!$D$30)/CALIBRATION_ANALYST!$C$30)))</f>
        <v>#DIV/0!</v>
      </c>
      <c r="G57" s="17"/>
      <c r="H57" s="59" t="e">
        <f t="shared" si="4"/>
        <v>#DIV/0!</v>
      </c>
      <c r="I57" s="2" t="e">
        <f>IF(CALIBRATION_ANALYST!$C$3="Measles", IF((H57&lt;200), "Negative", IF(AND(200&lt;=H57,H57&lt;275), "Equivocal", IF((H57&gt;=275),"Positive",""))),IF((H57&lt;8), "Negative", IF(AND(8&lt;=H57,H57&lt;11), "Equivocal", IF((H57&gt;=11),"Positive",""))))</f>
        <v>#DIV/0!</v>
      </c>
      <c r="J57" s="18"/>
      <c r="K57" s="6" t="e">
        <f t="shared" si="2"/>
        <v>#DIV/0!</v>
      </c>
      <c r="L57" s="6" t="e">
        <f>IF(RESULTS!F57&gt;=CALIBRATION_ANALYST!$B$25,1,0)</f>
        <v>#DIV/0!</v>
      </c>
      <c r="M57" s="61"/>
      <c r="N57" s="6" t="e">
        <f t="shared" si="3"/>
        <v>#DIV/0!</v>
      </c>
    </row>
    <row r="58" spans="1:14" ht="15" customHeight="1">
      <c r="A58" s="3">
        <f t="shared" si="0"/>
        <v>0</v>
      </c>
      <c r="B58" s="65">
        <v>57</v>
      </c>
      <c r="C58" s="66">
        <f>nameG8</f>
        <v>0</v>
      </c>
      <c r="D58" s="66">
        <f>resG8</f>
        <v>0</v>
      </c>
      <c r="E58" s="2">
        <f>IF((CALIBRATION_ANALYST!$C$26&lt;=D58), 1, IF((CALIBRATION_ANALYST!$C$27&lt;=D58),2, IF((D58&lt;CALIBRATION_ANALYST!$C$27),3,0)))</f>
        <v>1</v>
      </c>
      <c r="F58" s="59" t="e">
        <f>IF(E58=1,(D58-CALIBRATION_ANALYST!$D$32)/CALIBRATION_ANALYST!$C$32, IF(E58=2,(D58-CALIBRATION_ANALYST!$D$31)/CALIBRATION_ANALYST!$C$31, IF(E58=3,(D58-CALIBRATION_ANALYST!$D$30)/CALIBRATION_ANALYST!$C$30)))</f>
        <v>#DIV/0!</v>
      </c>
      <c r="G58" s="17"/>
      <c r="H58" s="59" t="e">
        <f t="shared" si="4"/>
        <v>#DIV/0!</v>
      </c>
      <c r="I58" s="2" t="e">
        <f>IF(CALIBRATION_ANALYST!$C$3="Measles", IF((H58&lt;200), "Negative", IF(AND(200&lt;=H58,H58&lt;275), "Equivocal", IF((H58&gt;=275),"Positive",""))),IF((H58&lt;8), "Negative", IF(AND(8&lt;=H58,H58&lt;11), "Equivocal", IF((H58&gt;=11),"Positive",""))))</f>
        <v>#DIV/0!</v>
      </c>
      <c r="J58" s="18"/>
      <c r="K58" s="6" t="e">
        <f t="shared" si="2"/>
        <v>#DIV/0!</v>
      </c>
      <c r="L58" s="6" t="e">
        <f>IF(RESULTS!F58&gt;=CALIBRATION_ANALYST!$B$25,1,0)</f>
        <v>#DIV/0!</v>
      </c>
      <c r="M58" s="61"/>
      <c r="N58" s="6" t="e">
        <f t="shared" si="3"/>
        <v>#DIV/0!</v>
      </c>
    </row>
    <row r="59" spans="1:14" ht="15" customHeight="1">
      <c r="A59" s="3">
        <f t="shared" si="0"/>
        <v>0</v>
      </c>
      <c r="B59" s="65">
        <v>58</v>
      </c>
      <c r="C59" s="66">
        <f>nameH8</f>
        <v>0</v>
      </c>
      <c r="D59" s="66">
        <f>resH8</f>
        <v>0</v>
      </c>
      <c r="E59" s="2">
        <f>IF((CALIBRATION_ANALYST!$C$26&lt;=D59), 1, IF((CALIBRATION_ANALYST!$C$27&lt;=D59),2, IF((D59&lt;CALIBRATION_ANALYST!$C$27),3,0)))</f>
        <v>1</v>
      </c>
      <c r="F59" s="59" t="e">
        <f>IF(E59=1,(D59-CALIBRATION_ANALYST!$D$32)/CALIBRATION_ANALYST!$C$32, IF(E59=2,(D59-CALIBRATION_ANALYST!$D$31)/CALIBRATION_ANALYST!$C$31, IF(E59=3,(D59-CALIBRATION_ANALYST!$D$30)/CALIBRATION_ANALYST!$C$30)))</f>
        <v>#DIV/0!</v>
      </c>
      <c r="G59" s="17"/>
      <c r="H59" s="59" t="e">
        <f t="shared" si="4"/>
        <v>#DIV/0!</v>
      </c>
      <c r="I59" s="2" t="e">
        <f>IF(CALIBRATION_ANALYST!$C$3="Measles", IF((H59&lt;200), "Negative", IF(AND(200&lt;=H59,H59&lt;275), "Equivocal", IF((H59&gt;=275),"Positive",""))),IF((H59&lt;8), "Negative", IF(AND(8&lt;=H59,H59&lt;11), "Equivocal", IF((H59&gt;=11),"Positive",""))))</f>
        <v>#DIV/0!</v>
      </c>
      <c r="J59" s="18"/>
      <c r="K59" s="6" t="e">
        <f t="shared" si="2"/>
        <v>#DIV/0!</v>
      </c>
      <c r="L59" s="6" t="e">
        <f>IF(RESULTS!F59&gt;=CALIBRATION_ANALYST!$B$25,1,0)</f>
        <v>#DIV/0!</v>
      </c>
      <c r="M59" s="61"/>
      <c r="N59" s="6" t="e">
        <f t="shared" si="3"/>
        <v>#DIV/0!</v>
      </c>
    </row>
    <row r="60" spans="1:14" ht="15" customHeight="1">
      <c r="A60" s="3">
        <f t="shared" si="0"/>
        <v>0</v>
      </c>
      <c r="B60" s="65">
        <v>59</v>
      </c>
      <c r="C60" s="66">
        <f>nameA9</f>
        <v>0</v>
      </c>
      <c r="D60" s="66">
        <f>resA9</f>
        <v>0</v>
      </c>
      <c r="E60" s="2">
        <f>IF((CALIBRATION_ANALYST!$C$26&lt;=D60), 1, IF((CALIBRATION_ANALYST!$C$27&lt;=D60),2, IF((D60&lt;CALIBRATION_ANALYST!$C$27),3,0)))</f>
        <v>1</v>
      </c>
      <c r="F60" s="59" t="e">
        <f>IF(E60=1,(D60-CALIBRATION_ANALYST!$D$32)/CALIBRATION_ANALYST!$C$32, IF(E60=2,(D60-CALIBRATION_ANALYST!$D$31)/CALIBRATION_ANALYST!$C$31, IF(E60=3,(D60-CALIBRATION_ANALYST!$D$30)/CALIBRATION_ANALYST!$C$30)))</f>
        <v>#DIV/0!</v>
      </c>
      <c r="G60" s="17"/>
      <c r="H60" s="59" t="e">
        <f t="shared" si="4"/>
        <v>#DIV/0!</v>
      </c>
      <c r="I60" s="2" t="e">
        <f>IF(CALIBRATION_ANALYST!$C$3="Measles", IF((H60&lt;200), "Negative", IF(AND(200&lt;=H60,H60&lt;275), "Equivocal", IF((H60&gt;=275),"Positive",""))),IF((H60&lt;8), "Negative", IF(AND(8&lt;=H60,H60&lt;11), "Equivocal", IF((H60&gt;=11),"Positive",""))))</f>
        <v>#DIV/0!</v>
      </c>
      <c r="J60" s="18"/>
      <c r="K60" s="6" t="e">
        <f t="shared" si="2"/>
        <v>#DIV/0!</v>
      </c>
      <c r="L60" s="6" t="e">
        <f>IF(RESULTS!F60&gt;=CALIBRATION_ANALYST!$B$25,1,0)</f>
        <v>#DIV/0!</v>
      </c>
      <c r="M60" s="61"/>
      <c r="N60" s="6" t="e">
        <f t="shared" si="3"/>
        <v>#DIV/0!</v>
      </c>
    </row>
    <row r="61" spans="1:14" ht="15" customHeight="1">
      <c r="A61" s="3">
        <f t="shared" si="0"/>
        <v>0</v>
      </c>
      <c r="B61" s="65">
        <v>60</v>
      </c>
      <c r="C61" s="66">
        <f>nameB9</f>
        <v>0</v>
      </c>
      <c r="D61" s="66">
        <f>resB9</f>
        <v>0</v>
      </c>
      <c r="E61" s="2">
        <f>IF((CALIBRATION_ANALYST!$C$26&lt;=D61), 1, IF((CALIBRATION_ANALYST!$C$27&lt;=D61),2, IF((D61&lt;CALIBRATION_ANALYST!$C$27),3,0)))</f>
        <v>1</v>
      </c>
      <c r="F61" s="59" t="e">
        <f>IF(E61=1,(D61-CALIBRATION_ANALYST!$D$32)/CALIBRATION_ANALYST!$C$32, IF(E61=2,(D61-CALIBRATION_ANALYST!$D$31)/CALIBRATION_ANALYST!$C$31, IF(E61=3,(D61-CALIBRATION_ANALYST!$D$30)/CALIBRATION_ANALYST!$C$30)))</f>
        <v>#DIV/0!</v>
      </c>
      <c r="G61" s="17"/>
      <c r="H61" s="59" t="e">
        <f t="shared" si="4"/>
        <v>#DIV/0!</v>
      </c>
      <c r="I61" s="2" t="e">
        <f>IF(CALIBRATION_ANALYST!$C$3="Measles", IF((H61&lt;200), "Negative", IF(AND(200&lt;=H61,H61&lt;275), "Equivocal", IF((H61&gt;=275),"Positive",""))),IF((H61&lt;8), "Negative", IF(AND(8&lt;=H61,H61&lt;11), "Equivocal", IF((H61&gt;=11),"Positive",""))))</f>
        <v>#DIV/0!</v>
      </c>
      <c r="J61" s="18"/>
      <c r="K61" s="6" t="e">
        <f t="shared" si="2"/>
        <v>#DIV/0!</v>
      </c>
      <c r="L61" s="6" t="e">
        <f>IF(RESULTS!F61&gt;=CALIBRATION_ANALYST!$B$25,1,0)</f>
        <v>#DIV/0!</v>
      </c>
      <c r="M61" s="61"/>
      <c r="N61" s="6" t="e">
        <f t="shared" si="3"/>
        <v>#DIV/0!</v>
      </c>
    </row>
    <row r="62" spans="1:14" ht="15" customHeight="1">
      <c r="A62" s="3">
        <f t="shared" si="0"/>
        <v>0</v>
      </c>
      <c r="B62" s="65">
        <v>61</v>
      </c>
      <c r="C62" s="66">
        <f>nameC9</f>
        <v>0</v>
      </c>
      <c r="D62" s="66">
        <f>resC9</f>
        <v>0</v>
      </c>
      <c r="E62" s="2">
        <f>IF((CALIBRATION_ANALYST!$C$26&lt;=D62), 1, IF((CALIBRATION_ANALYST!$C$27&lt;=D62),2, IF((D62&lt;CALIBRATION_ANALYST!$C$27),3,0)))</f>
        <v>1</v>
      </c>
      <c r="F62" s="59" t="e">
        <f>IF(E62=1,(D62-CALIBRATION_ANALYST!$D$32)/CALIBRATION_ANALYST!$C$32, IF(E62=2,(D62-CALIBRATION_ANALYST!$D$31)/CALIBRATION_ANALYST!$C$31, IF(E62=3,(D62-CALIBRATION_ANALYST!$D$30)/CALIBRATION_ANALYST!$C$30)))</f>
        <v>#DIV/0!</v>
      </c>
      <c r="G62" s="17"/>
      <c r="H62" s="59" t="e">
        <f t="shared" si="4"/>
        <v>#DIV/0!</v>
      </c>
      <c r="I62" s="2" t="e">
        <f>IF(CALIBRATION_ANALYST!$C$3="Measles", IF((H62&lt;200), "Negative", IF(AND(200&lt;=H62,H62&lt;275), "Equivocal", IF((H62&gt;=275),"Positive",""))),IF((H62&lt;8), "Negative", IF(AND(8&lt;=H62,H62&lt;11), "Equivocal", IF((H62&gt;=11),"Positive",""))))</f>
        <v>#DIV/0!</v>
      </c>
      <c r="J62" s="18"/>
      <c r="K62" s="6" t="e">
        <f t="shared" si="2"/>
        <v>#DIV/0!</v>
      </c>
      <c r="L62" s="6" t="e">
        <f>IF(RESULTS!F62&gt;=CALIBRATION_ANALYST!$B$25,1,0)</f>
        <v>#DIV/0!</v>
      </c>
      <c r="M62" s="61"/>
      <c r="N62" s="6" t="e">
        <f t="shared" si="3"/>
        <v>#DIV/0!</v>
      </c>
    </row>
    <row r="63" spans="1:14" ht="15" customHeight="1">
      <c r="A63" s="3">
        <f t="shared" si="0"/>
        <v>0</v>
      </c>
      <c r="B63" s="65">
        <v>62</v>
      </c>
      <c r="C63" s="66">
        <f>nameD9</f>
        <v>0</v>
      </c>
      <c r="D63" s="66">
        <f>resD9</f>
        <v>0</v>
      </c>
      <c r="E63" s="2">
        <f>IF((CALIBRATION_ANALYST!$C$26&lt;=D63), 1, IF((CALIBRATION_ANALYST!$C$27&lt;=D63),2, IF((D63&lt;CALIBRATION_ANALYST!$C$27),3,0)))</f>
        <v>1</v>
      </c>
      <c r="F63" s="59" t="e">
        <f>IF(E63=1,(D63-CALIBRATION_ANALYST!$D$32)/CALIBRATION_ANALYST!$C$32, IF(E63=2,(D63-CALIBRATION_ANALYST!$D$31)/CALIBRATION_ANALYST!$C$31, IF(E63=3,(D63-CALIBRATION_ANALYST!$D$30)/CALIBRATION_ANALYST!$C$30)))</f>
        <v>#DIV/0!</v>
      </c>
      <c r="G63" s="17"/>
      <c r="H63" s="59" t="e">
        <f t="shared" si="4"/>
        <v>#DIV/0!</v>
      </c>
      <c r="I63" s="2" t="e">
        <f>IF(CALIBRATION_ANALYST!$C$3="Measles", IF((H63&lt;200), "Negative", IF(AND(200&lt;=H63,H63&lt;275), "Equivocal", IF((H63&gt;=275),"Positive",""))),IF((H63&lt;8), "Negative", IF(AND(8&lt;=H63,H63&lt;11), "Equivocal", IF((H63&gt;=11),"Positive",""))))</f>
        <v>#DIV/0!</v>
      </c>
      <c r="J63" s="18"/>
      <c r="K63" s="6" t="e">
        <f t="shared" si="2"/>
        <v>#DIV/0!</v>
      </c>
      <c r="L63" s="6" t="e">
        <f>IF(RESULTS!F63&gt;=CALIBRATION_ANALYST!$B$25,1,0)</f>
        <v>#DIV/0!</v>
      </c>
      <c r="M63" s="61"/>
      <c r="N63" s="6" t="e">
        <f t="shared" si="3"/>
        <v>#DIV/0!</v>
      </c>
    </row>
    <row r="64" spans="1:14" ht="15" customHeight="1">
      <c r="A64" s="3">
        <f t="shared" si="0"/>
        <v>0</v>
      </c>
      <c r="B64" s="65">
        <v>63</v>
      </c>
      <c r="C64" s="66">
        <f>nameE9</f>
        <v>0</v>
      </c>
      <c r="D64" s="66">
        <f>resE9</f>
        <v>0</v>
      </c>
      <c r="E64" s="2">
        <f>IF((CALIBRATION_ANALYST!$C$26&lt;=D64), 1, IF((CALIBRATION_ANALYST!$C$27&lt;=D64),2, IF((D64&lt;CALIBRATION_ANALYST!$C$27),3,0)))</f>
        <v>1</v>
      </c>
      <c r="F64" s="59" t="e">
        <f>IF(E64=1,(D64-CALIBRATION_ANALYST!$D$32)/CALIBRATION_ANALYST!$C$32, IF(E64=2,(D64-CALIBRATION_ANALYST!$D$31)/CALIBRATION_ANALYST!$C$31, IF(E64=3,(D64-CALIBRATION_ANALYST!$D$30)/CALIBRATION_ANALYST!$C$30)))</f>
        <v>#DIV/0!</v>
      </c>
      <c r="G64" s="17"/>
      <c r="H64" s="59" t="e">
        <f t="shared" si="4"/>
        <v>#DIV/0!</v>
      </c>
      <c r="I64" s="2" t="e">
        <f>IF(CALIBRATION_ANALYST!$C$3="Measles", IF((H64&lt;200), "Negative", IF(AND(200&lt;=H64,H64&lt;275), "Equivocal", IF((H64&gt;=275),"Positive",""))),IF((H64&lt;8), "Negative", IF(AND(8&lt;=H64,H64&lt;11), "Equivocal", IF((H64&gt;=11),"Positive",""))))</f>
        <v>#DIV/0!</v>
      </c>
      <c r="J64" s="18"/>
      <c r="K64" s="6" t="e">
        <f t="shared" si="2"/>
        <v>#DIV/0!</v>
      </c>
      <c r="L64" s="6" t="e">
        <f>IF(RESULTS!F64&gt;=CALIBRATION_ANALYST!$B$25,1,0)</f>
        <v>#DIV/0!</v>
      </c>
      <c r="M64" s="61"/>
      <c r="N64" s="6" t="e">
        <f t="shared" si="3"/>
        <v>#DIV/0!</v>
      </c>
    </row>
    <row r="65" spans="1:14">
      <c r="A65" s="3">
        <f t="shared" si="0"/>
        <v>0</v>
      </c>
      <c r="B65" s="65">
        <v>64</v>
      </c>
      <c r="C65" s="66">
        <f>nameF9</f>
        <v>0</v>
      </c>
      <c r="D65" s="66">
        <f>resF9</f>
        <v>0</v>
      </c>
      <c r="E65" s="2">
        <f>IF((CALIBRATION_ANALYST!$C$26&lt;=D65), 1, IF((CALIBRATION_ANALYST!$C$27&lt;=D65),2, IF((D65&lt;CALIBRATION_ANALYST!$C$27),3,0)))</f>
        <v>1</v>
      </c>
      <c r="F65" s="59" t="e">
        <f>IF(E65=1,(D65-CALIBRATION_ANALYST!$D$32)/CALIBRATION_ANALYST!$C$32, IF(E65=2,(D65-CALIBRATION_ANALYST!$D$31)/CALIBRATION_ANALYST!$C$31, IF(E65=3,(D65-CALIBRATION_ANALYST!$D$30)/CALIBRATION_ANALYST!$C$30)))</f>
        <v>#DIV/0!</v>
      </c>
      <c r="G65" s="17"/>
      <c r="H65" s="59" t="e">
        <f t="shared" si="4"/>
        <v>#DIV/0!</v>
      </c>
      <c r="I65" s="2" t="e">
        <f>IF(CALIBRATION_ANALYST!$C$3="Measles", IF((H65&lt;200), "Negative", IF(AND(200&lt;=H65,H65&lt;275), "Equivocal", IF((H65&gt;=275),"Positive",""))),IF((H65&lt;8), "Negative", IF(AND(8&lt;=H65,H65&lt;11), "Equivocal", IF((H65&gt;=11),"Positive",""))))</f>
        <v>#DIV/0!</v>
      </c>
      <c r="J65" s="18"/>
      <c r="K65" s="6" t="e">
        <f t="shared" si="2"/>
        <v>#DIV/0!</v>
      </c>
      <c r="L65" s="6" t="e">
        <f>IF(RESULTS!F65&gt;=CALIBRATION_ANALYST!$B$25,1,0)</f>
        <v>#DIV/0!</v>
      </c>
      <c r="M65" s="61"/>
      <c r="N65" s="6" t="e">
        <f t="shared" si="3"/>
        <v>#DIV/0!</v>
      </c>
    </row>
    <row r="66" spans="1:14" ht="15" customHeight="1">
      <c r="A66" s="3">
        <f t="shared" ref="A66:A91" si="5">plateno</f>
        <v>0</v>
      </c>
      <c r="B66" s="65">
        <v>65</v>
      </c>
      <c r="C66" s="66">
        <f>nameG9</f>
        <v>0</v>
      </c>
      <c r="D66" s="66">
        <f>resG9</f>
        <v>0</v>
      </c>
      <c r="E66" s="2">
        <f>IF((CALIBRATION_ANALYST!$C$26&lt;=D66), 1, IF((CALIBRATION_ANALYST!$C$27&lt;=D66),2, IF((D66&lt;CALIBRATION_ANALYST!$C$27),3,0)))</f>
        <v>1</v>
      </c>
      <c r="F66" s="59" t="e">
        <f>IF(E66=1,(D66-CALIBRATION_ANALYST!$D$32)/CALIBRATION_ANALYST!$C$32, IF(E66=2,(D66-CALIBRATION_ANALYST!$D$31)/CALIBRATION_ANALYST!$C$31, IF(E66=3,(D66-CALIBRATION_ANALYST!$D$30)/CALIBRATION_ANALYST!$C$30)))</f>
        <v>#DIV/0!</v>
      </c>
      <c r="G66" s="17"/>
      <c r="H66" s="59" t="e">
        <f t="shared" ref="H66:H84" si="6">(F66*G66)</f>
        <v>#DIV/0!</v>
      </c>
      <c r="I66" s="2" t="e">
        <f>IF(CALIBRATION_ANALYST!$C$3="Measles", IF((H66&lt;200), "Negative", IF(AND(200&lt;=H66,H66&lt;275), "Equivocal", IF((H66&gt;=275),"Positive",""))),IF((H66&lt;8), "Negative", IF(AND(8&lt;=H66,H66&lt;11), "Equivocal", IF((H66&gt;=11),"Positive",""))))</f>
        <v>#DIV/0!</v>
      </c>
      <c r="J66" s="18"/>
      <c r="K66" s="6" t="e">
        <f t="shared" si="2"/>
        <v>#DIV/0!</v>
      </c>
      <c r="L66" s="6" t="e">
        <f>IF(RESULTS!F66&gt;=CALIBRATION_ANALYST!$B$25,1,0)</f>
        <v>#DIV/0!</v>
      </c>
      <c r="M66" s="61"/>
      <c r="N66" s="6" t="e">
        <f t="shared" si="3"/>
        <v>#DIV/0!</v>
      </c>
    </row>
    <row r="67" spans="1:14" ht="15" customHeight="1">
      <c r="A67" s="3">
        <f t="shared" si="5"/>
        <v>0</v>
      </c>
      <c r="B67" s="65">
        <v>66</v>
      </c>
      <c r="C67" s="66">
        <f>nameH9</f>
        <v>0</v>
      </c>
      <c r="D67" s="66">
        <f>resH9</f>
        <v>0</v>
      </c>
      <c r="E67" s="2">
        <f>IF((CALIBRATION_ANALYST!$C$26&lt;=D67), 1, IF((CALIBRATION_ANALYST!$C$27&lt;=D67),2, IF((D67&lt;CALIBRATION_ANALYST!$C$27),3,0)))</f>
        <v>1</v>
      </c>
      <c r="F67" s="59" t="e">
        <f>IF(E67=1,(D67-CALIBRATION_ANALYST!$D$32)/CALIBRATION_ANALYST!$C$32, IF(E67=2,(D67-CALIBRATION_ANALYST!$D$31)/CALIBRATION_ANALYST!$C$31, IF(E67=3,(D67-CALIBRATION_ANALYST!$D$30)/CALIBRATION_ANALYST!$C$30)))</f>
        <v>#DIV/0!</v>
      </c>
      <c r="G67" s="17"/>
      <c r="H67" s="59" t="e">
        <f t="shared" si="6"/>
        <v>#DIV/0!</v>
      </c>
      <c r="I67" s="2" t="e">
        <f>IF(CALIBRATION_ANALYST!$C$3="Measles", IF((H67&lt;200), "Negative", IF(AND(200&lt;=H67,H67&lt;275), "Equivocal", IF((H67&gt;=275),"Positive",""))),IF((H67&lt;8), "Negative", IF(AND(8&lt;=H67,H67&lt;11), "Equivocal", IF((H67&gt;=11),"Positive",""))))</f>
        <v>#DIV/0!</v>
      </c>
      <c r="J67" s="18"/>
      <c r="K67" s="6" t="e">
        <f t="shared" ref="K67:K84" si="7">IF(I67="Equivocal",1,0)</f>
        <v>#DIV/0!</v>
      </c>
      <c r="L67" s="6" t="e">
        <f>IF(RESULTS!F67&gt;=CALIBRATION_ANALYST!$B$25,1,0)</f>
        <v>#DIV/0!</v>
      </c>
      <c r="M67" s="61"/>
      <c r="N67" s="6" t="e">
        <f t="shared" ref="N67:N84" si="8">IF(MAX(K67:M67) &gt;0,1,0)</f>
        <v>#DIV/0!</v>
      </c>
    </row>
    <row r="68" spans="1:14" ht="15" customHeight="1">
      <c r="A68" s="3">
        <f t="shared" si="5"/>
        <v>0</v>
      </c>
      <c r="B68" s="65">
        <v>67</v>
      </c>
      <c r="C68" s="66">
        <f>nameA10</f>
        <v>0</v>
      </c>
      <c r="D68" s="66">
        <f>resA10</f>
        <v>0</v>
      </c>
      <c r="E68" s="2">
        <f>IF((CALIBRATION_ANALYST!$C$26&lt;=D68), 1, IF((CALIBRATION_ANALYST!$C$27&lt;=D68),2, IF((D68&lt;CALIBRATION_ANALYST!$C$27),3,0)))</f>
        <v>1</v>
      </c>
      <c r="F68" s="59" t="e">
        <f>IF(E68=1,(D68-CALIBRATION_ANALYST!$D$32)/CALIBRATION_ANALYST!$C$32, IF(E68=2,(D68-CALIBRATION_ANALYST!$D$31)/CALIBRATION_ANALYST!$C$31, IF(E68=3,(D68-CALIBRATION_ANALYST!$D$30)/CALIBRATION_ANALYST!$C$30)))</f>
        <v>#DIV/0!</v>
      </c>
      <c r="G68" s="17"/>
      <c r="H68" s="59" t="e">
        <f t="shared" si="6"/>
        <v>#DIV/0!</v>
      </c>
      <c r="I68" s="2" t="e">
        <f>IF(CALIBRATION_ANALYST!$C$3="Measles", IF((H68&lt;200), "Negative", IF(AND(200&lt;=H68,H68&lt;275), "Equivocal", IF((H68&gt;=275),"Positive",""))),IF((H68&lt;8), "Negative", IF(AND(8&lt;=H68,H68&lt;11), "Equivocal", IF((H68&gt;=11),"Positive",""))))</f>
        <v>#DIV/0!</v>
      </c>
      <c r="J68" s="18"/>
      <c r="K68" s="6" t="e">
        <f t="shared" si="7"/>
        <v>#DIV/0!</v>
      </c>
      <c r="L68" s="6" t="e">
        <f>IF(RESULTS!F68&gt;=CALIBRATION_ANALYST!$B$25,1,0)</f>
        <v>#DIV/0!</v>
      </c>
      <c r="M68" s="61"/>
      <c r="N68" s="6" t="e">
        <f t="shared" si="8"/>
        <v>#DIV/0!</v>
      </c>
    </row>
    <row r="69" spans="1:14" ht="15" customHeight="1">
      <c r="A69" s="3">
        <f t="shared" si="5"/>
        <v>0</v>
      </c>
      <c r="B69" s="65">
        <v>68</v>
      </c>
      <c r="C69" s="66">
        <f>nameB10</f>
        <v>0</v>
      </c>
      <c r="D69" s="66">
        <f>resB10</f>
        <v>0</v>
      </c>
      <c r="E69" s="2">
        <f>IF((CALIBRATION_ANALYST!$C$26&lt;=D69), 1, IF((CALIBRATION_ANALYST!$C$27&lt;=D69),2, IF((D69&lt;CALIBRATION_ANALYST!$C$27),3,0)))</f>
        <v>1</v>
      </c>
      <c r="F69" s="59" t="e">
        <f>IF(E69=1,(D69-CALIBRATION_ANALYST!$D$32)/CALIBRATION_ANALYST!$C$32, IF(E69=2,(D69-CALIBRATION_ANALYST!$D$31)/CALIBRATION_ANALYST!$C$31, IF(E69=3,(D69-CALIBRATION_ANALYST!$D$30)/CALIBRATION_ANALYST!$C$30)))</f>
        <v>#DIV/0!</v>
      </c>
      <c r="G69" s="17"/>
      <c r="H69" s="59" t="e">
        <f t="shared" si="6"/>
        <v>#DIV/0!</v>
      </c>
      <c r="I69" s="2" t="e">
        <f>IF(CALIBRATION_ANALYST!$C$3="Measles", IF((H69&lt;200), "Negative", IF(AND(200&lt;=H69,H69&lt;275), "Equivocal", IF((H69&gt;=275),"Positive",""))),IF((H69&lt;8), "Negative", IF(AND(8&lt;=H69,H69&lt;11), "Equivocal", IF((H69&gt;=11),"Positive",""))))</f>
        <v>#DIV/0!</v>
      </c>
      <c r="J69" s="18"/>
      <c r="K69" s="6" t="e">
        <f t="shared" si="7"/>
        <v>#DIV/0!</v>
      </c>
      <c r="L69" s="6" t="e">
        <f>IF(RESULTS!F69&gt;=CALIBRATION_ANALYST!$B$25,1,0)</f>
        <v>#DIV/0!</v>
      </c>
      <c r="M69" s="61"/>
      <c r="N69" s="6" t="e">
        <f t="shared" si="8"/>
        <v>#DIV/0!</v>
      </c>
    </row>
    <row r="70" spans="1:14" ht="15" customHeight="1">
      <c r="A70" s="3">
        <f t="shared" si="5"/>
        <v>0</v>
      </c>
      <c r="B70" s="65">
        <v>69</v>
      </c>
      <c r="C70" s="66">
        <f>nameC10</f>
        <v>0</v>
      </c>
      <c r="D70" s="66">
        <f>resC10</f>
        <v>0</v>
      </c>
      <c r="E70" s="2">
        <f>IF((CALIBRATION_ANALYST!$C$26&lt;=D70), 1, IF((CALIBRATION_ANALYST!$C$27&lt;=D70),2, IF((D70&lt;CALIBRATION_ANALYST!$C$27),3,0)))</f>
        <v>1</v>
      </c>
      <c r="F70" s="59" t="e">
        <f>IF(E70=1,(D70-CALIBRATION_ANALYST!$D$32)/CALIBRATION_ANALYST!$C$32, IF(E70=2,(D70-CALIBRATION_ANALYST!$D$31)/CALIBRATION_ANALYST!$C$31, IF(E70=3,(D70-CALIBRATION_ANALYST!$D$30)/CALIBRATION_ANALYST!$C$30)))</f>
        <v>#DIV/0!</v>
      </c>
      <c r="G70" s="17"/>
      <c r="H70" s="59" t="e">
        <f t="shared" si="6"/>
        <v>#DIV/0!</v>
      </c>
      <c r="I70" s="2" t="e">
        <f>IF(CALIBRATION_ANALYST!$C$3="Measles", IF((H70&lt;200), "Negative", IF(AND(200&lt;=H70,H70&lt;275), "Equivocal", IF((H70&gt;=275),"Positive",""))),IF((H70&lt;8), "Negative", IF(AND(8&lt;=H70,H70&lt;11), "Equivocal", IF((H70&gt;=11),"Positive",""))))</f>
        <v>#DIV/0!</v>
      </c>
      <c r="J70" s="18"/>
      <c r="K70" s="6" t="e">
        <f t="shared" si="7"/>
        <v>#DIV/0!</v>
      </c>
      <c r="L70" s="6" t="e">
        <f>IF(RESULTS!F70&gt;=CALIBRATION_ANALYST!$B$25,1,0)</f>
        <v>#DIV/0!</v>
      </c>
      <c r="M70" s="61"/>
      <c r="N70" s="6" t="e">
        <f t="shared" si="8"/>
        <v>#DIV/0!</v>
      </c>
    </row>
    <row r="71" spans="1:14" ht="15" customHeight="1">
      <c r="A71" s="3">
        <f t="shared" si="5"/>
        <v>0</v>
      </c>
      <c r="B71" s="65">
        <v>70</v>
      </c>
      <c r="C71" s="66">
        <f>nameD10</f>
        <v>0</v>
      </c>
      <c r="D71" s="66">
        <f>resD10</f>
        <v>0</v>
      </c>
      <c r="E71" s="2">
        <f>IF((CALIBRATION_ANALYST!$C$26&lt;=D71), 1, IF((CALIBRATION_ANALYST!$C$27&lt;=D71),2, IF((D71&lt;CALIBRATION_ANALYST!$C$27),3,0)))</f>
        <v>1</v>
      </c>
      <c r="F71" s="59" t="e">
        <f>IF(E71=1,(D71-CALIBRATION_ANALYST!$D$32)/CALIBRATION_ANALYST!$C$32, IF(E71=2,(D71-CALIBRATION_ANALYST!$D$31)/CALIBRATION_ANALYST!$C$31, IF(E71=3,(D71-CALIBRATION_ANALYST!$D$30)/CALIBRATION_ANALYST!$C$30)))</f>
        <v>#DIV/0!</v>
      </c>
      <c r="G71" s="17"/>
      <c r="H71" s="59" t="e">
        <f t="shared" si="6"/>
        <v>#DIV/0!</v>
      </c>
      <c r="I71" s="2" t="e">
        <f>IF(CALIBRATION_ANALYST!$C$3="Measles", IF((H71&lt;200), "Negative", IF(AND(200&lt;=H71,H71&lt;275), "Equivocal", IF((H71&gt;=275),"Positive",""))),IF((H71&lt;8), "Negative", IF(AND(8&lt;=H71,H71&lt;11), "Equivocal", IF((H71&gt;=11),"Positive",""))))</f>
        <v>#DIV/0!</v>
      </c>
      <c r="J71" s="18"/>
      <c r="K71" s="6" t="e">
        <f t="shared" si="7"/>
        <v>#DIV/0!</v>
      </c>
      <c r="L71" s="6" t="e">
        <f>IF(RESULTS!F71&gt;=CALIBRATION_ANALYST!$B$25,1,0)</f>
        <v>#DIV/0!</v>
      </c>
      <c r="M71" s="61"/>
      <c r="N71" s="6" t="e">
        <f t="shared" si="8"/>
        <v>#DIV/0!</v>
      </c>
    </row>
    <row r="72" spans="1:14" ht="15" customHeight="1">
      <c r="A72" s="3">
        <f t="shared" si="5"/>
        <v>0</v>
      </c>
      <c r="B72" s="65">
        <v>71</v>
      </c>
      <c r="C72" s="66">
        <f>nameE10</f>
        <v>0</v>
      </c>
      <c r="D72" s="66">
        <f>resE10</f>
        <v>0</v>
      </c>
      <c r="E72" s="2">
        <f>IF((CALIBRATION_ANALYST!$C$26&lt;=D72), 1, IF((CALIBRATION_ANALYST!$C$27&lt;=D72),2, IF((D72&lt;CALIBRATION_ANALYST!$C$27),3,0)))</f>
        <v>1</v>
      </c>
      <c r="F72" s="59" t="e">
        <f>IF(E72=1,(D72-CALIBRATION_ANALYST!$D$32)/CALIBRATION_ANALYST!$C$32, IF(E72=2,(D72-CALIBRATION_ANALYST!$D$31)/CALIBRATION_ANALYST!$C$31, IF(E72=3,(D72-CALIBRATION_ANALYST!$D$30)/CALIBRATION_ANALYST!$C$30)))</f>
        <v>#DIV/0!</v>
      </c>
      <c r="G72" s="17"/>
      <c r="H72" s="59" t="e">
        <f t="shared" si="6"/>
        <v>#DIV/0!</v>
      </c>
      <c r="I72" s="2" t="e">
        <f>IF(CALIBRATION_ANALYST!$C$3="Measles", IF((H72&lt;200), "Negative", IF(AND(200&lt;=H72,H72&lt;275), "Equivocal", IF((H72&gt;=275),"Positive",""))),IF((H72&lt;8), "Negative", IF(AND(8&lt;=H72,H72&lt;11), "Equivocal", IF((H72&gt;=11),"Positive",""))))</f>
        <v>#DIV/0!</v>
      </c>
      <c r="J72" s="18"/>
      <c r="K72" s="6" t="e">
        <f t="shared" si="7"/>
        <v>#DIV/0!</v>
      </c>
      <c r="L72" s="6" t="e">
        <f>IF(RESULTS!F72&gt;=CALIBRATION_ANALYST!$B$25,1,0)</f>
        <v>#DIV/0!</v>
      </c>
      <c r="M72" s="61"/>
      <c r="N72" s="6" t="e">
        <f t="shared" si="8"/>
        <v>#DIV/0!</v>
      </c>
    </row>
    <row r="73" spans="1:14" ht="15" customHeight="1">
      <c r="A73" s="3">
        <f t="shared" si="5"/>
        <v>0</v>
      </c>
      <c r="B73" s="65">
        <v>72</v>
      </c>
      <c r="C73" s="66">
        <f>nameF10</f>
        <v>0</v>
      </c>
      <c r="D73" s="66">
        <f>resF10</f>
        <v>0</v>
      </c>
      <c r="E73" s="2">
        <f>IF((CALIBRATION_ANALYST!$C$26&lt;=D73), 1, IF((CALIBRATION_ANALYST!$C$27&lt;=D73),2, IF((D73&lt;CALIBRATION_ANALYST!$C$27),3,0)))</f>
        <v>1</v>
      </c>
      <c r="F73" s="59" t="e">
        <f>IF(E73=1,(D73-CALIBRATION_ANALYST!$D$32)/CALIBRATION_ANALYST!$C$32, IF(E73=2,(D73-CALIBRATION_ANALYST!$D$31)/CALIBRATION_ANALYST!$C$31, IF(E73=3,(D73-CALIBRATION_ANALYST!$D$30)/CALIBRATION_ANALYST!$C$30)))</f>
        <v>#DIV/0!</v>
      </c>
      <c r="G73" s="17"/>
      <c r="H73" s="59" t="e">
        <f t="shared" si="6"/>
        <v>#DIV/0!</v>
      </c>
      <c r="I73" s="2" t="e">
        <f>IF(CALIBRATION_ANALYST!$C$3="Measles", IF((H73&lt;200), "Negative", IF(AND(200&lt;=H73,H73&lt;275), "Equivocal", IF((H73&gt;=275),"Positive",""))),IF((H73&lt;8), "Negative", IF(AND(8&lt;=H73,H73&lt;11), "Equivocal", IF((H73&gt;=11),"Positive",""))))</f>
        <v>#DIV/0!</v>
      </c>
      <c r="J73" s="18"/>
      <c r="K73" s="6" t="e">
        <f t="shared" si="7"/>
        <v>#DIV/0!</v>
      </c>
      <c r="L73" s="6" t="e">
        <f>IF(RESULTS!F73&gt;=CALIBRATION_ANALYST!$B$25,1,0)</f>
        <v>#DIV/0!</v>
      </c>
      <c r="M73" s="61"/>
      <c r="N73" s="6" t="e">
        <f t="shared" si="8"/>
        <v>#DIV/0!</v>
      </c>
    </row>
    <row r="74" spans="1:14" ht="15" customHeight="1">
      <c r="A74" s="3">
        <f t="shared" si="5"/>
        <v>0</v>
      </c>
      <c r="B74" s="65">
        <v>73</v>
      </c>
      <c r="C74" s="66">
        <f>nameG10</f>
        <v>0</v>
      </c>
      <c r="D74" s="66">
        <f>resG10</f>
        <v>0</v>
      </c>
      <c r="E74" s="2">
        <f>IF((CALIBRATION_ANALYST!$C$26&lt;=D74), 1, IF((CALIBRATION_ANALYST!$C$27&lt;=D74),2, IF((D74&lt;CALIBRATION_ANALYST!$C$27),3,0)))</f>
        <v>1</v>
      </c>
      <c r="F74" s="59" t="e">
        <f>IF(E74=1,(D74-CALIBRATION_ANALYST!$D$32)/CALIBRATION_ANALYST!$C$32, IF(E74=2,(D74-CALIBRATION_ANALYST!$D$31)/CALIBRATION_ANALYST!$C$31, IF(E74=3,(D74-CALIBRATION_ANALYST!$D$30)/CALIBRATION_ANALYST!$C$30)))</f>
        <v>#DIV/0!</v>
      </c>
      <c r="G74" s="17"/>
      <c r="H74" s="59" t="e">
        <f t="shared" si="6"/>
        <v>#DIV/0!</v>
      </c>
      <c r="I74" s="2" t="e">
        <f>IF(CALIBRATION_ANALYST!$C$3="Measles", IF((H74&lt;200), "Negative", IF(AND(200&lt;=H74,H74&lt;275), "Equivocal", IF((H74&gt;=275),"Positive",""))),IF((H74&lt;8), "Negative", IF(AND(8&lt;=H74,H74&lt;11), "Equivocal", IF((H74&gt;=11),"Positive",""))))</f>
        <v>#DIV/0!</v>
      </c>
      <c r="J74" s="18"/>
      <c r="K74" s="6" t="e">
        <f t="shared" si="7"/>
        <v>#DIV/0!</v>
      </c>
      <c r="L74" s="6" t="e">
        <f>IF(RESULTS!F74&gt;=CALIBRATION_ANALYST!$B$25,1,0)</f>
        <v>#DIV/0!</v>
      </c>
      <c r="M74" s="61"/>
      <c r="N74" s="6" t="e">
        <f t="shared" si="8"/>
        <v>#DIV/0!</v>
      </c>
    </row>
    <row r="75" spans="1:14" ht="15" customHeight="1">
      <c r="A75" s="3">
        <f t="shared" si="5"/>
        <v>0</v>
      </c>
      <c r="B75" s="65">
        <v>74</v>
      </c>
      <c r="C75" s="66">
        <f>nameH10</f>
        <v>0</v>
      </c>
      <c r="D75" s="66">
        <f>resH10</f>
        <v>0</v>
      </c>
      <c r="E75" s="2">
        <f>IF((CALIBRATION_ANALYST!$C$26&lt;=D75), 1, IF((CALIBRATION_ANALYST!$C$27&lt;=D75),2, IF((D75&lt;CALIBRATION_ANALYST!$C$27),3,0)))</f>
        <v>1</v>
      </c>
      <c r="F75" s="59" t="e">
        <f>IF(E75=1,(D75-CALIBRATION_ANALYST!$D$32)/CALIBRATION_ANALYST!$C$32, IF(E75=2,(D75-CALIBRATION_ANALYST!$D$31)/CALIBRATION_ANALYST!$C$31, IF(E75=3,(D75-CALIBRATION_ANALYST!$D$30)/CALIBRATION_ANALYST!$C$30)))</f>
        <v>#DIV/0!</v>
      </c>
      <c r="G75" s="17"/>
      <c r="H75" s="59" t="e">
        <f t="shared" si="6"/>
        <v>#DIV/0!</v>
      </c>
      <c r="I75" s="2" t="e">
        <f>IF(CALIBRATION_ANALYST!$C$3="Measles", IF((H75&lt;200), "Negative", IF(AND(200&lt;=H75,H75&lt;275), "Equivocal", IF((H75&gt;=275),"Positive",""))),IF((H75&lt;8), "Negative", IF(AND(8&lt;=H75,H75&lt;11), "Equivocal", IF((H75&gt;=11),"Positive",""))))</f>
        <v>#DIV/0!</v>
      </c>
      <c r="J75" s="18"/>
      <c r="K75" s="6" t="e">
        <f t="shared" si="7"/>
        <v>#DIV/0!</v>
      </c>
      <c r="L75" s="6" t="e">
        <f>IF(RESULTS!F75&gt;=CALIBRATION_ANALYST!$B$25,1,0)</f>
        <v>#DIV/0!</v>
      </c>
      <c r="M75" s="61"/>
      <c r="N75" s="6" t="e">
        <f t="shared" si="8"/>
        <v>#DIV/0!</v>
      </c>
    </row>
    <row r="76" spans="1:14" ht="15" customHeight="1">
      <c r="A76" s="3">
        <f t="shared" si="5"/>
        <v>0</v>
      </c>
      <c r="B76" s="65">
        <v>75</v>
      </c>
      <c r="C76" s="66">
        <f>nameA11</f>
        <v>0</v>
      </c>
      <c r="D76" s="66">
        <f>resA11</f>
        <v>0</v>
      </c>
      <c r="E76" s="2">
        <f>IF((CALIBRATION_ANALYST!$C$26&lt;=D76), 1, IF((CALIBRATION_ANALYST!$C$27&lt;=D76),2, IF((D76&lt;CALIBRATION_ANALYST!$C$27),3,0)))</f>
        <v>1</v>
      </c>
      <c r="F76" s="59" t="e">
        <f>IF(E76=1,(D76-CALIBRATION_ANALYST!$D$32)/CALIBRATION_ANALYST!$C$32, IF(E76=2,(D76-CALIBRATION_ANALYST!$D$31)/CALIBRATION_ANALYST!$C$31, IF(E76=3,(D76-CALIBRATION_ANALYST!$D$30)/CALIBRATION_ANALYST!$C$30)))</f>
        <v>#DIV/0!</v>
      </c>
      <c r="G76" s="17"/>
      <c r="H76" s="59" t="e">
        <f t="shared" si="6"/>
        <v>#DIV/0!</v>
      </c>
      <c r="I76" s="2" t="e">
        <f>IF(CALIBRATION_ANALYST!$C$3="Measles", IF((H76&lt;200), "Negative", IF(AND(200&lt;=H76,H76&lt;275), "Equivocal", IF((H76&gt;=275),"Positive",""))),IF((H76&lt;8), "Negative", IF(AND(8&lt;=H76,H76&lt;11), "Equivocal", IF((H76&gt;=11),"Positive",""))))</f>
        <v>#DIV/0!</v>
      </c>
      <c r="J76" s="18"/>
      <c r="K76" s="6" t="e">
        <f t="shared" si="7"/>
        <v>#DIV/0!</v>
      </c>
      <c r="L76" s="6" t="e">
        <f>IF(RESULTS!F76&gt;=CALIBRATION_ANALYST!$B$25,1,0)</f>
        <v>#DIV/0!</v>
      </c>
      <c r="M76" s="61"/>
      <c r="N76" s="6" t="e">
        <f t="shared" si="8"/>
        <v>#DIV/0!</v>
      </c>
    </row>
    <row r="77" spans="1:14" ht="15" customHeight="1">
      <c r="A77" s="3">
        <f t="shared" si="5"/>
        <v>0</v>
      </c>
      <c r="B77" s="65">
        <v>76</v>
      </c>
      <c r="C77" s="66">
        <f>nameB11</f>
        <v>0</v>
      </c>
      <c r="D77" s="66">
        <f>resB11</f>
        <v>0</v>
      </c>
      <c r="E77" s="2">
        <f>IF((CALIBRATION_ANALYST!$C$26&lt;=D77), 1, IF((CALIBRATION_ANALYST!$C$27&lt;=D77),2, IF((D77&lt;CALIBRATION_ANALYST!$C$27),3,0)))</f>
        <v>1</v>
      </c>
      <c r="F77" s="59" t="e">
        <f>IF(E77=1,(D77-CALIBRATION_ANALYST!$D$32)/CALIBRATION_ANALYST!$C$32, IF(E77=2,(D77-CALIBRATION_ANALYST!$D$31)/CALIBRATION_ANALYST!$C$31, IF(E77=3,(D77-CALIBRATION_ANALYST!$D$30)/CALIBRATION_ANALYST!$C$30)))</f>
        <v>#DIV/0!</v>
      </c>
      <c r="G77" s="17"/>
      <c r="H77" s="59" t="e">
        <f t="shared" si="6"/>
        <v>#DIV/0!</v>
      </c>
      <c r="I77" s="2" t="e">
        <f>IF(CALIBRATION_ANALYST!$C$3="Measles", IF((H77&lt;200), "Negative", IF(AND(200&lt;=H77,H77&lt;275), "Equivocal", IF((H77&gt;=275),"Positive",""))),IF((H77&lt;8), "Negative", IF(AND(8&lt;=H77,H77&lt;11), "Equivocal", IF((H77&gt;=11),"Positive",""))))</f>
        <v>#DIV/0!</v>
      </c>
      <c r="J77" s="18"/>
      <c r="K77" s="6" t="e">
        <f t="shared" si="7"/>
        <v>#DIV/0!</v>
      </c>
      <c r="L77" s="6" t="e">
        <f>IF(RESULTS!F77&gt;=CALIBRATION_ANALYST!$B$25,1,0)</f>
        <v>#DIV/0!</v>
      </c>
      <c r="M77" s="61"/>
      <c r="N77" s="6" t="e">
        <f t="shared" si="8"/>
        <v>#DIV/0!</v>
      </c>
    </row>
    <row r="78" spans="1:14" ht="15" customHeight="1">
      <c r="A78" s="3">
        <f t="shared" si="5"/>
        <v>0</v>
      </c>
      <c r="B78" s="65">
        <v>77</v>
      </c>
      <c r="C78" s="66">
        <f>nameC11</f>
        <v>0</v>
      </c>
      <c r="D78" s="66">
        <f>resC11</f>
        <v>0</v>
      </c>
      <c r="E78" s="2">
        <f>IF((CALIBRATION_ANALYST!$C$26&lt;=D78), 1, IF((CALIBRATION_ANALYST!$C$27&lt;=D78),2, IF((D78&lt;CALIBRATION_ANALYST!$C$27),3,0)))</f>
        <v>1</v>
      </c>
      <c r="F78" s="59" t="e">
        <f>IF(E78=1,(D78-CALIBRATION_ANALYST!$D$32)/CALIBRATION_ANALYST!$C$32, IF(E78=2,(D78-CALIBRATION_ANALYST!$D$31)/CALIBRATION_ANALYST!$C$31, IF(E78=3,(D78-CALIBRATION_ANALYST!$D$30)/CALIBRATION_ANALYST!$C$30)))</f>
        <v>#DIV/0!</v>
      </c>
      <c r="G78" s="17"/>
      <c r="H78" s="59" t="e">
        <f t="shared" si="6"/>
        <v>#DIV/0!</v>
      </c>
      <c r="I78" s="2" t="e">
        <f>IF(CALIBRATION_ANALYST!$C$3="Measles", IF((H78&lt;200), "Negative", IF(AND(200&lt;=H78,H78&lt;275), "Equivocal", IF((H78&gt;=275),"Positive",""))),IF((H78&lt;8), "Negative", IF(AND(8&lt;=H78,H78&lt;11), "Equivocal", IF((H78&gt;=11),"Positive",""))))</f>
        <v>#DIV/0!</v>
      </c>
      <c r="J78" s="18"/>
      <c r="K78" s="6" t="e">
        <f t="shared" si="7"/>
        <v>#DIV/0!</v>
      </c>
      <c r="L78" s="6" t="e">
        <f>IF(RESULTS!F78&gt;=CALIBRATION_ANALYST!$B$25,1,0)</f>
        <v>#DIV/0!</v>
      </c>
      <c r="M78" s="61"/>
      <c r="N78" s="6" t="e">
        <f t="shared" si="8"/>
        <v>#DIV/0!</v>
      </c>
    </row>
    <row r="79" spans="1:14" ht="15" customHeight="1">
      <c r="A79" s="3">
        <f t="shared" si="5"/>
        <v>0</v>
      </c>
      <c r="B79" s="65">
        <v>78</v>
      </c>
      <c r="C79" s="66">
        <f>nameD11</f>
        <v>0</v>
      </c>
      <c r="D79" s="66">
        <f>resD11</f>
        <v>0</v>
      </c>
      <c r="E79" s="2">
        <f>IF((CALIBRATION_ANALYST!$C$26&lt;=D79), 1, IF((CALIBRATION_ANALYST!$C$27&lt;=D79),2, IF((D79&lt;CALIBRATION_ANALYST!$C$27),3,0)))</f>
        <v>1</v>
      </c>
      <c r="F79" s="59" t="e">
        <f>IF(E79=1,(D79-CALIBRATION_ANALYST!$D$32)/CALIBRATION_ANALYST!$C$32, IF(E79=2,(D79-CALIBRATION_ANALYST!$D$31)/CALIBRATION_ANALYST!$C$31, IF(E79=3,(D79-CALIBRATION_ANALYST!$D$30)/CALIBRATION_ANALYST!$C$30)))</f>
        <v>#DIV/0!</v>
      </c>
      <c r="G79" s="17"/>
      <c r="H79" s="59" t="e">
        <f t="shared" si="6"/>
        <v>#DIV/0!</v>
      </c>
      <c r="I79" s="2" t="e">
        <f>IF(CALIBRATION_ANALYST!$C$3="Measles", IF((H79&lt;200), "Negative", IF(AND(200&lt;=H79,H79&lt;275), "Equivocal", IF((H79&gt;=275),"Positive",""))),IF((H79&lt;8), "Negative", IF(AND(8&lt;=H79,H79&lt;11), "Equivocal", IF((H79&gt;=11),"Positive",""))))</f>
        <v>#DIV/0!</v>
      </c>
      <c r="J79" s="18"/>
      <c r="K79" s="6" t="e">
        <f t="shared" si="7"/>
        <v>#DIV/0!</v>
      </c>
      <c r="L79" s="6" t="e">
        <f>IF(RESULTS!F79&gt;=CALIBRATION_ANALYST!$B$25,1,0)</f>
        <v>#DIV/0!</v>
      </c>
      <c r="M79" s="61"/>
      <c r="N79" s="6" t="e">
        <f t="shared" si="8"/>
        <v>#DIV/0!</v>
      </c>
    </row>
    <row r="80" spans="1:14">
      <c r="A80" s="3">
        <f t="shared" si="5"/>
        <v>0</v>
      </c>
      <c r="B80" s="65">
        <v>79</v>
      </c>
      <c r="C80" s="66">
        <f>nameE11</f>
        <v>0</v>
      </c>
      <c r="D80" s="66">
        <f>resE11</f>
        <v>0</v>
      </c>
      <c r="E80" s="2">
        <f>IF((CALIBRATION_ANALYST!$C$26&lt;=D80), 1, IF((CALIBRATION_ANALYST!$C$27&lt;=D80),2, IF((D80&lt;CALIBRATION_ANALYST!$C$27),3,0)))</f>
        <v>1</v>
      </c>
      <c r="F80" s="59" t="e">
        <f>IF(E80=1,(D80-CALIBRATION_ANALYST!$D$32)/CALIBRATION_ANALYST!$C$32, IF(E80=2,(D80-CALIBRATION_ANALYST!$D$31)/CALIBRATION_ANALYST!$C$31, IF(E80=3,(D80-CALIBRATION_ANALYST!$D$30)/CALIBRATION_ANALYST!$C$30)))</f>
        <v>#DIV/0!</v>
      </c>
      <c r="G80" s="17"/>
      <c r="H80" s="59" t="e">
        <f t="shared" si="6"/>
        <v>#DIV/0!</v>
      </c>
      <c r="I80" s="2" t="e">
        <f>IF(CALIBRATION_ANALYST!$C$3="Measles", IF((H80&lt;200), "Negative", IF(AND(200&lt;=H80,H80&lt;275), "Equivocal", IF((H80&gt;=275),"Positive",""))),IF((H80&lt;8), "Negative", IF(AND(8&lt;=H80,H80&lt;11), "Equivocal", IF((H80&gt;=11),"Positive",""))))</f>
        <v>#DIV/0!</v>
      </c>
      <c r="J80" s="18"/>
      <c r="K80" s="6" t="e">
        <f t="shared" si="7"/>
        <v>#DIV/0!</v>
      </c>
      <c r="L80" s="6" t="e">
        <f>IF(RESULTS!F80&gt;=CALIBRATION_ANALYST!$B$25,1,0)</f>
        <v>#DIV/0!</v>
      </c>
      <c r="M80" s="61"/>
      <c r="N80" s="6" t="e">
        <f t="shared" si="8"/>
        <v>#DIV/0!</v>
      </c>
    </row>
    <row r="81" spans="1:14">
      <c r="A81" s="3">
        <f t="shared" si="5"/>
        <v>0</v>
      </c>
      <c r="B81" s="65">
        <v>80</v>
      </c>
      <c r="C81" s="66">
        <f>nameF11</f>
        <v>0</v>
      </c>
      <c r="D81" s="66">
        <f>resF11</f>
        <v>0</v>
      </c>
      <c r="E81" s="2">
        <f>IF((CALIBRATION_ANALYST!$C$26&lt;=D81), 1, IF((CALIBRATION_ANALYST!$C$27&lt;=D81),2, IF((D81&lt;CALIBRATION_ANALYST!$C$27),3,0)))</f>
        <v>1</v>
      </c>
      <c r="F81" s="59" t="e">
        <f>IF(E81=1,(D81-CALIBRATION_ANALYST!$D$32)/CALIBRATION_ANALYST!$C$32, IF(E81=2,(D81-CALIBRATION_ANALYST!$D$31)/CALIBRATION_ANALYST!$C$31, IF(E81=3,(D81-CALIBRATION_ANALYST!$D$30)/CALIBRATION_ANALYST!$C$30)))</f>
        <v>#DIV/0!</v>
      </c>
      <c r="G81" s="17"/>
      <c r="H81" s="59" t="e">
        <f t="shared" si="6"/>
        <v>#DIV/0!</v>
      </c>
      <c r="I81" s="2" t="e">
        <f>IF(CALIBRATION_ANALYST!$C$3="Measles", IF((H81&lt;200), "Negative", IF(AND(200&lt;=H81,H81&lt;275), "Equivocal", IF((H81&gt;=275),"Positive",""))),IF((H81&lt;8), "Negative", IF(AND(8&lt;=H81,H81&lt;11), "Equivocal", IF((H81&gt;=11),"Positive",""))))</f>
        <v>#DIV/0!</v>
      </c>
      <c r="J81" s="18"/>
      <c r="K81" s="6" t="e">
        <f t="shared" si="7"/>
        <v>#DIV/0!</v>
      </c>
      <c r="L81" s="6" t="e">
        <f>IF(RESULTS!F81&gt;=CALIBRATION_ANALYST!$B$25,1,0)</f>
        <v>#DIV/0!</v>
      </c>
      <c r="M81" s="61"/>
      <c r="N81" s="6" t="e">
        <f t="shared" si="8"/>
        <v>#DIV/0!</v>
      </c>
    </row>
    <row r="82" spans="1:14">
      <c r="A82" s="3">
        <f t="shared" si="5"/>
        <v>0</v>
      </c>
      <c r="B82" s="65">
        <v>81</v>
      </c>
      <c r="C82" s="66">
        <f>nameG11</f>
        <v>0</v>
      </c>
      <c r="D82" s="66">
        <f>resG11</f>
        <v>0</v>
      </c>
      <c r="E82" s="2">
        <f>IF((CALIBRATION_ANALYST!$C$26&lt;=D82), 1, IF((CALIBRATION_ANALYST!$C$27&lt;=D82),2, IF((D82&lt;CALIBRATION_ANALYST!$C$27),3,0)))</f>
        <v>1</v>
      </c>
      <c r="F82" s="59" t="e">
        <f>IF(E82=1,(D82-CALIBRATION_ANALYST!$D$32)/CALIBRATION_ANALYST!$C$32, IF(E82=2,(D82-CALIBRATION_ANALYST!$D$31)/CALIBRATION_ANALYST!$C$31, IF(E82=3,(D82-CALIBRATION_ANALYST!$D$30)/CALIBRATION_ANALYST!$C$30)))</f>
        <v>#DIV/0!</v>
      </c>
      <c r="G82" s="17"/>
      <c r="H82" s="59" t="e">
        <f t="shared" si="6"/>
        <v>#DIV/0!</v>
      </c>
      <c r="I82" s="2" t="e">
        <f>IF(CALIBRATION_ANALYST!$C$3="Measles", IF((H82&lt;200), "Negative", IF(AND(200&lt;=H82,H82&lt;275), "Equivocal", IF((H82&gt;=275),"Positive",""))),IF((H82&lt;8), "Negative", IF(AND(8&lt;=H82,H82&lt;11), "Equivocal", IF((H82&gt;=11),"Positive",""))))</f>
        <v>#DIV/0!</v>
      </c>
      <c r="J82" s="18"/>
      <c r="K82" s="6" t="e">
        <f t="shared" si="7"/>
        <v>#DIV/0!</v>
      </c>
      <c r="L82" s="6" t="e">
        <f>IF(RESULTS!F82&gt;=CALIBRATION_ANALYST!$B$25,1,0)</f>
        <v>#DIV/0!</v>
      </c>
      <c r="M82" s="61"/>
      <c r="N82" s="6" t="e">
        <f t="shared" si="8"/>
        <v>#DIV/0!</v>
      </c>
    </row>
    <row r="83" spans="1:14" ht="15" customHeight="1">
      <c r="A83" s="3">
        <f t="shared" si="5"/>
        <v>0</v>
      </c>
      <c r="B83" s="65">
        <v>82</v>
      </c>
      <c r="C83" s="66">
        <f>nameH11</f>
        <v>0</v>
      </c>
      <c r="D83" s="66">
        <f>resH11</f>
        <v>0</v>
      </c>
      <c r="E83" s="2">
        <f>IF((CALIBRATION_ANALYST!$C$26&lt;=D83), 1, IF((CALIBRATION_ANALYST!$C$27&lt;=D83),2, IF((D83&lt;CALIBRATION_ANALYST!$C$27),3,0)))</f>
        <v>1</v>
      </c>
      <c r="F83" s="59" t="e">
        <f>IF(E83=1,(D83-CALIBRATION_ANALYST!$D$32)/CALIBRATION_ANALYST!$C$32, IF(E83=2,(D83-CALIBRATION_ANALYST!$D$31)/CALIBRATION_ANALYST!$C$31, IF(E83=3,(D83-CALIBRATION_ANALYST!$D$30)/CALIBRATION_ANALYST!$C$30)))</f>
        <v>#DIV/0!</v>
      </c>
      <c r="G83" s="17"/>
      <c r="H83" s="59" t="e">
        <f t="shared" si="6"/>
        <v>#DIV/0!</v>
      </c>
      <c r="I83" s="2" t="e">
        <f>IF(CALIBRATION_ANALYST!$C$3="Measles", IF((H83&lt;200), "Negative", IF(AND(200&lt;=H83,H83&lt;275), "Equivocal", IF((H83&gt;=275),"Positive",""))),IF((H83&lt;8), "Negative", IF(AND(8&lt;=H83,H83&lt;11), "Equivocal", IF((H83&gt;=11),"Positive",""))))</f>
        <v>#DIV/0!</v>
      </c>
      <c r="J83" s="18"/>
      <c r="K83" s="6" t="e">
        <f t="shared" si="7"/>
        <v>#DIV/0!</v>
      </c>
      <c r="L83" s="6" t="e">
        <f>IF(RESULTS!F83&gt;=CALIBRATION_ANALYST!$B$25,1,0)</f>
        <v>#DIV/0!</v>
      </c>
      <c r="M83" s="61"/>
      <c r="N83" s="6" t="e">
        <f t="shared" si="8"/>
        <v>#DIV/0!</v>
      </c>
    </row>
    <row r="84" spans="1:14" ht="15" customHeight="1">
      <c r="A84" s="3">
        <f t="shared" si="5"/>
        <v>0</v>
      </c>
      <c r="B84" s="65">
        <v>83</v>
      </c>
      <c r="C84" s="66">
        <f>nameA12</f>
        <v>0</v>
      </c>
      <c r="D84" s="66">
        <f>resA12</f>
        <v>0</v>
      </c>
      <c r="E84" s="2">
        <f>IF((CALIBRATION_ANALYST!$C$26&lt;=D84), 1, IF((CALIBRATION_ANALYST!$C$27&lt;=D84),2, IF((D84&lt;CALIBRATION_ANALYST!$C$27),3,0)))</f>
        <v>1</v>
      </c>
      <c r="F84" s="59" t="e">
        <f>IF(E84=1,(D84-CALIBRATION_ANALYST!$D$32)/CALIBRATION_ANALYST!$C$32, IF(E84=2,(D84-CALIBRATION_ANALYST!$D$31)/CALIBRATION_ANALYST!$C$31, IF(E84=3,(D84-CALIBRATION_ANALYST!$D$30)/CALIBRATION_ANALYST!$C$30)))</f>
        <v>#DIV/0!</v>
      </c>
      <c r="G84" s="17"/>
      <c r="H84" s="59" t="e">
        <f t="shared" si="6"/>
        <v>#DIV/0!</v>
      </c>
      <c r="I84" s="2" t="e">
        <f>IF(CALIBRATION_ANALYST!$C$3="Measles", IF((H84&lt;200), "Negative", IF(AND(200&lt;=H84,H84&lt;275), "Equivocal", IF((H84&gt;=275),"Positive",""))),IF((H84&lt;8), "Negative", IF(AND(8&lt;=H84,H84&lt;11), "Equivocal", IF((H84&gt;=11),"Positive",""))))</f>
        <v>#DIV/0!</v>
      </c>
      <c r="J84" s="18"/>
      <c r="K84" s="6" t="e">
        <f t="shared" si="7"/>
        <v>#DIV/0!</v>
      </c>
      <c r="L84" s="6" t="e">
        <f>IF(RESULTS!F84&gt;=CALIBRATION_ANALYST!$B$25,1,0)</f>
        <v>#DIV/0!</v>
      </c>
      <c r="M84" s="61"/>
      <c r="N84" s="6" t="e">
        <f t="shared" si="8"/>
        <v>#DIV/0!</v>
      </c>
    </row>
    <row r="85" spans="1:14">
      <c r="A85" s="3">
        <f t="shared" si="5"/>
        <v>0</v>
      </c>
      <c r="B85" s="65">
        <v>84</v>
      </c>
      <c r="C85" s="66">
        <f>nameB12</f>
        <v>0</v>
      </c>
      <c r="D85" s="66">
        <f>resB12</f>
        <v>0</v>
      </c>
      <c r="E85" s="2">
        <f>IF((CALIBRATION_ANALYST!$C$26&lt;=D85), 1, IF((CALIBRATION_ANALYST!$C$27&lt;=D85),2, IF((D85&lt;CALIBRATION_ANALYST!$C$27),3,0)))</f>
        <v>1</v>
      </c>
      <c r="F85" s="59" t="e">
        <f>IF(E85=1,(D85-CALIBRATION_ANALYST!$D$32)/CALIBRATION_ANALYST!$C$32, IF(E85=2,(D85-CALIBRATION_ANALYST!$D$31)/CALIBRATION_ANALYST!$C$31, IF(E85=3,(D85-CALIBRATION_ANALYST!$D$30)/CALIBRATION_ANALYST!$C$30)))</f>
        <v>#DIV/0!</v>
      </c>
      <c r="G85" s="17"/>
      <c r="H85" s="59" t="e">
        <f t="shared" ref="H85:H91" si="9">(F85*G85)</f>
        <v>#DIV/0!</v>
      </c>
      <c r="I85" s="2" t="e">
        <f>IF(CALIBRATION_ANALYST!$C$3="Measles", IF((H85&lt;200), "Negative", IF(AND(200&lt;=H85,H85&lt;275), "Equivocal", IF((H85&gt;=275),"Positive",""))),IF((H85&lt;8), "Negative", IF(AND(8&lt;=H85,H85&lt;11), "Equivocal", IF((H85&gt;=11),"Positive",""))))</f>
        <v>#DIV/0!</v>
      </c>
      <c r="J85" s="18"/>
      <c r="K85" s="6" t="e">
        <f t="shared" ref="K85:K91" si="10">IF(I85="Equivocal",1,0)</f>
        <v>#DIV/0!</v>
      </c>
      <c r="L85" s="6" t="e">
        <f>IF(RESULTS!F85&gt;=CALIBRATION_ANALYST!$B$25,1,0)</f>
        <v>#DIV/0!</v>
      </c>
      <c r="M85" s="61"/>
      <c r="N85" s="6" t="e">
        <f t="shared" ref="N85:N91" si="11">IF(MAX(K85:M85) &gt;0,1,0)</f>
        <v>#DIV/0!</v>
      </c>
    </row>
    <row r="86" spans="1:14">
      <c r="A86" s="3">
        <f t="shared" si="5"/>
        <v>0</v>
      </c>
      <c r="B86" s="65">
        <v>85</v>
      </c>
      <c r="C86" s="66">
        <f>nameC12</f>
        <v>0</v>
      </c>
      <c r="D86" s="66">
        <f>resC12</f>
        <v>0</v>
      </c>
      <c r="E86" s="2">
        <f>IF((CALIBRATION_ANALYST!$C$26&lt;=D86), 1, IF((CALIBRATION_ANALYST!$C$27&lt;=D86),2, IF((D86&lt;CALIBRATION_ANALYST!$C$27),3,0)))</f>
        <v>1</v>
      </c>
      <c r="F86" s="59" t="e">
        <f>IF(E86=1,(D86-CALIBRATION_ANALYST!$D$32)/CALIBRATION_ANALYST!$C$32, IF(E86=2,(D86-CALIBRATION_ANALYST!$D$31)/CALIBRATION_ANALYST!$C$31, IF(E86=3,(D86-CALIBRATION_ANALYST!$D$30)/CALIBRATION_ANALYST!$C$30)))</f>
        <v>#DIV/0!</v>
      </c>
      <c r="G86" s="17"/>
      <c r="H86" s="59" t="e">
        <f t="shared" si="9"/>
        <v>#DIV/0!</v>
      </c>
      <c r="I86" s="2" t="e">
        <f>IF(CALIBRATION_ANALYST!$C$3="Measles", IF((H86&lt;200), "Negative", IF(AND(200&lt;=H86,H86&lt;275), "Equivocal", IF((H86&gt;=275),"Positive",""))),IF((H86&lt;8), "Negative", IF(AND(8&lt;=H86,H86&lt;11), "Equivocal", IF((H86&gt;=11),"Positive",""))))</f>
        <v>#DIV/0!</v>
      </c>
      <c r="J86" s="18"/>
      <c r="K86" s="6" t="e">
        <f t="shared" si="10"/>
        <v>#DIV/0!</v>
      </c>
      <c r="L86" s="6" t="e">
        <f>IF(RESULTS!F86&gt;=CALIBRATION_ANALYST!$B$25,1,0)</f>
        <v>#DIV/0!</v>
      </c>
      <c r="M86" s="61"/>
      <c r="N86" s="6" t="e">
        <f t="shared" si="11"/>
        <v>#DIV/0!</v>
      </c>
    </row>
    <row r="87" spans="1:14">
      <c r="A87" s="3">
        <f t="shared" si="5"/>
        <v>0</v>
      </c>
      <c r="B87" s="65">
        <v>86</v>
      </c>
      <c r="C87" s="66">
        <f>nameD12</f>
        <v>0</v>
      </c>
      <c r="D87" s="66">
        <f>resD12</f>
        <v>0</v>
      </c>
      <c r="E87" s="2">
        <f>IF((CALIBRATION_ANALYST!$C$26&lt;=D87), 1, IF((CALIBRATION_ANALYST!$C$27&lt;=D87),2, IF((D87&lt;CALIBRATION_ANALYST!$C$27),3,0)))</f>
        <v>1</v>
      </c>
      <c r="F87" s="59" t="e">
        <f>IF(E87=1,(D87-CALIBRATION_ANALYST!$D$32)/CALIBRATION_ANALYST!$C$32, IF(E87=2,(D87-CALIBRATION_ANALYST!$D$31)/CALIBRATION_ANALYST!$C$31, IF(E87=3,(D87-CALIBRATION_ANALYST!$D$30)/CALIBRATION_ANALYST!$C$30)))</f>
        <v>#DIV/0!</v>
      </c>
      <c r="G87" s="17"/>
      <c r="H87" s="59" t="e">
        <f t="shared" si="9"/>
        <v>#DIV/0!</v>
      </c>
      <c r="I87" s="2" t="e">
        <f>IF(CALIBRATION_ANALYST!$C$3="Measles", IF((H87&lt;200), "Negative", IF(AND(200&lt;=H87,H87&lt;275), "Equivocal", IF((H87&gt;=275),"Positive",""))),IF((H87&lt;8), "Negative", IF(AND(8&lt;=H87,H87&lt;11), "Equivocal", IF((H87&gt;=11),"Positive",""))))</f>
        <v>#DIV/0!</v>
      </c>
      <c r="J87" s="18"/>
      <c r="K87" s="6" t="e">
        <f t="shared" si="10"/>
        <v>#DIV/0!</v>
      </c>
      <c r="L87" s="6" t="e">
        <f>IF(RESULTS!F87&gt;=CALIBRATION_ANALYST!$B$25,1,0)</f>
        <v>#DIV/0!</v>
      </c>
      <c r="M87" s="61"/>
      <c r="N87" s="6" t="e">
        <f t="shared" si="11"/>
        <v>#DIV/0!</v>
      </c>
    </row>
    <row r="88" spans="1:14">
      <c r="A88" s="3">
        <f t="shared" si="5"/>
        <v>0</v>
      </c>
      <c r="B88" s="65">
        <v>87</v>
      </c>
      <c r="C88" s="66">
        <f>nameE12</f>
        <v>0</v>
      </c>
      <c r="D88" s="66">
        <f>resE12</f>
        <v>0</v>
      </c>
      <c r="E88" s="2">
        <f>IF((CALIBRATION_ANALYST!$C$26&lt;=D88), 1, IF((CALIBRATION_ANALYST!$C$27&lt;=D88),2, IF((D88&lt;CALIBRATION_ANALYST!$C$27),3,0)))</f>
        <v>1</v>
      </c>
      <c r="F88" s="59" t="e">
        <f>IF(E88=1,(D88-CALIBRATION_ANALYST!$D$32)/CALIBRATION_ANALYST!$C$32, IF(E88=2,(D88-CALIBRATION_ANALYST!$D$31)/CALIBRATION_ANALYST!$C$31, IF(E88=3,(D88-CALIBRATION_ANALYST!$D$30)/CALIBRATION_ANALYST!$C$30)))</f>
        <v>#DIV/0!</v>
      </c>
      <c r="G88" s="17"/>
      <c r="H88" s="59" t="e">
        <f t="shared" si="9"/>
        <v>#DIV/0!</v>
      </c>
      <c r="I88" s="2" t="e">
        <f>IF(CALIBRATION_ANALYST!$C$3="Measles", IF((H88&lt;200), "Negative", IF(AND(200&lt;=H88,H88&lt;275), "Equivocal", IF((H88&gt;=275),"Positive",""))),IF((H88&lt;8), "Negative", IF(AND(8&lt;=H88,H88&lt;11), "Equivocal", IF((H88&gt;=11),"Positive",""))))</f>
        <v>#DIV/0!</v>
      </c>
      <c r="J88" s="18"/>
      <c r="K88" s="6" t="e">
        <f t="shared" si="10"/>
        <v>#DIV/0!</v>
      </c>
      <c r="L88" s="6" t="e">
        <f>IF(RESULTS!F88&gt;=CALIBRATION_ANALYST!$B$25,1,0)</f>
        <v>#DIV/0!</v>
      </c>
      <c r="M88" s="61"/>
      <c r="N88" s="6" t="e">
        <f t="shared" si="11"/>
        <v>#DIV/0!</v>
      </c>
    </row>
    <row r="89" spans="1:14">
      <c r="A89" s="3">
        <f t="shared" si="5"/>
        <v>0</v>
      </c>
      <c r="B89" s="65">
        <v>88</v>
      </c>
      <c r="C89" s="66">
        <f>nameF12</f>
        <v>0</v>
      </c>
      <c r="D89" s="66">
        <f>resF12</f>
        <v>0</v>
      </c>
      <c r="E89" s="2">
        <f>IF((CALIBRATION_ANALYST!$C$26&lt;=D89), 1, IF((CALIBRATION_ANALYST!$C$27&lt;=D89),2, IF((D89&lt;CALIBRATION_ANALYST!$C$27),3,0)))</f>
        <v>1</v>
      </c>
      <c r="F89" s="59" t="e">
        <f>IF(E89=1,(D89-CALIBRATION_ANALYST!$D$32)/CALIBRATION_ANALYST!$C$32, IF(E89=2,(D89-CALIBRATION_ANALYST!$D$31)/CALIBRATION_ANALYST!$C$31, IF(E89=3,(D89-CALIBRATION_ANALYST!$D$30)/CALIBRATION_ANALYST!$C$30)))</f>
        <v>#DIV/0!</v>
      </c>
      <c r="G89" s="17"/>
      <c r="H89" s="59" t="e">
        <f t="shared" si="9"/>
        <v>#DIV/0!</v>
      </c>
      <c r="I89" s="2" t="e">
        <f>IF(CALIBRATION_ANALYST!$C$3="Measles", IF((H89&lt;200), "Negative", IF(AND(200&lt;=H89,H89&lt;275), "Equivocal", IF((H89&gt;=275),"Positive",""))),IF((H89&lt;8), "Negative", IF(AND(8&lt;=H89,H89&lt;11), "Equivocal", IF((H89&gt;=11),"Positive",""))))</f>
        <v>#DIV/0!</v>
      </c>
      <c r="J89" s="18"/>
      <c r="K89" s="6" t="e">
        <f t="shared" si="10"/>
        <v>#DIV/0!</v>
      </c>
      <c r="L89" s="6" t="e">
        <f>IF(RESULTS!F89&gt;=CALIBRATION_ANALYST!$B$25,1,0)</f>
        <v>#DIV/0!</v>
      </c>
      <c r="M89" s="61"/>
      <c r="N89" s="6" t="e">
        <f t="shared" si="11"/>
        <v>#DIV/0!</v>
      </c>
    </row>
    <row r="90" spans="1:14">
      <c r="A90" s="3">
        <f t="shared" si="5"/>
        <v>0</v>
      </c>
      <c r="B90" s="65">
        <v>89</v>
      </c>
      <c r="C90" s="66">
        <f>nameG12</f>
        <v>0</v>
      </c>
      <c r="D90" s="66">
        <f>resG12</f>
        <v>0</v>
      </c>
      <c r="E90" s="2">
        <f>IF((CALIBRATION_ANALYST!$C$26&lt;=D90), 1, IF((CALIBRATION_ANALYST!$C$27&lt;=D90),2, IF((D90&lt;CALIBRATION_ANALYST!$C$27),3,0)))</f>
        <v>1</v>
      </c>
      <c r="F90" s="59" t="e">
        <f>IF(E90=1,(D90-CALIBRATION_ANALYST!$D$32)/CALIBRATION_ANALYST!$C$32, IF(E90=2,(D90-CALIBRATION_ANALYST!$D$31)/CALIBRATION_ANALYST!$C$31, IF(E90=3,(D90-CALIBRATION_ANALYST!$D$30)/CALIBRATION_ANALYST!$C$30)))</f>
        <v>#DIV/0!</v>
      </c>
      <c r="G90" s="17"/>
      <c r="H90" s="59" t="e">
        <f t="shared" si="9"/>
        <v>#DIV/0!</v>
      </c>
      <c r="I90" s="2" t="e">
        <f>IF(CALIBRATION_ANALYST!$C$3="Measles", IF((H90&lt;200), "Negative", IF(AND(200&lt;=H90,H90&lt;275), "Equivocal", IF((H90&gt;=275),"Positive",""))),IF((H90&lt;8), "Negative", IF(AND(8&lt;=H90,H90&lt;11), "Equivocal", IF((H90&gt;=11),"Positive",""))))</f>
        <v>#DIV/0!</v>
      </c>
      <c r="J90" s="18"/>
      <c r="K90" s="6" t="e">
        <f t="shared" si="10"/>
        <v>#DIV/0!</v>
      </c>
      <c r="L90" s="6" t="e">
        <f>IF(RESULTS!F90&gt;=CALIBRATION_ANALYST!$B$25,1,0)</f>
        <v>#DIV/0!</v>
      </c>
      <c r="M90" s="61"/>
      <c r="N90" s="6" t="e">
        <f t="shared" si="11"/>
        <v>#DIV/0!</v>
      </c>
    </row>
    <row r="91" spans="1:14">
      <c r="A91" s="3">
        <f t="shared" si="5"/>
        <v>0</v>
      </c>
      <c r="B91" s="65">
        <v>90</v>
      </c>
      <c r="C91" s="66">
        <f>nameH12</f>
        <v>0</v>
      </c>
      <c r="D91" s="66">
        <f>resH12</f>
        <v>0</v>
      </c>
      <c r="E91" s="2">
        <f>IF((CALIBRATION_ANALYST!$C$26&lt;=D91), 1, IF((CALIBRATION_ANALYST!$C$27&lt;=D91),2, IF((D91&lt;CALIBRATION_ANALYST!$C$27),3,0)))</f>
        <v>1</v>
      </c>
      <c r="F91" s="59" t="e">
        <f>IF(E91=1,(D91-CALIBRATION_ANALYST!$D$32)/CALIBRATION_ANALYST!$C$32, IF(E91=2,(D91-CALIBRATION_ANALYST!$D$31)/CALIBRATION_ANALYST!$C$31, IF(E91=3,(D91-CALIBRATION_ANALYST!$D$30)/CALIBRATION_ANALYST!$C$30)))</f>
        <v>#DIV/0!</v>
      </c>
      <c r="G91" s="17"/>
      <c r="H91" s="59" t="e">
        <f t="shared" si="9"/>
        <v>#DIV/0!</v>
      </c>
      <c r="I91" s="2" t="e">
        <f>IF(CALIBRATION_ANALYST!$C$3="Measles", IF((H91&lt;200), "Negative", IF(AND(200&lt;=H91,H91&lt;275), "Equivocal", IF((H91&gt;=275),"Positive",""))),IF((H91&lt;8), "Negative", IF(AND(8&lt;=H91,H91&lt;11), "Equivocal", IF((H91&gt;=11),"Positive",""))))</f>
        <v>#DIV/0!</v>
      </c>
      <c r="J91" s="18"/>
      <c r="K91" s="6" t="e">
        <f t="shared" si="10"/>
        <v>#DIV/0!</v>
      </c>
      <c r="L91" s="6" t="e">
        <f>IF(RESULTS!F91&gt;=CALIBRATION_ANALYST!$B$25,1,0)</f>
        <v>#DIV/0!</v>
      </c>
      <c r="M91" s="61"/>
      <c r="N91" s="6" t="e">
        <f t="shared" si="11"/>
        <v>#DIV/0!</v>
      </c>
    </row>
  </sheetData>
  <autoFilter ref="B1:N84" xr:uid="{F68391F8-47A3-4252-AA41-E05209ABF1C7}"/>
  <conditionalFormatting sqref="I2:I91">
    <cfRule type="cellIs" dxfId="5" priority="6" operator="equal">
      <formula>"Equivocal"</formula>
    </cfRule>
    <cfRule type="cellIs" dxfId="4" priority="7" operator="equal">
      <formula>"Negative"</formula>
    </cfRule>
    <cfRule type="cellIs" dxfId="3" priority="8" operator="equal">
      <formula>"Positive"</formula>
    </cfRule>
  </conditionalFormatting>
  <conditionalFormatting sqref="K2:N91">
    <cfRule type="cellIs" dxfId="2" priority="1" operator="equal">
      <formula>1</formula>
    </cfRule>
  </conditionalFormatting>
  <pageMargins left="0.7" right="0.7" top="0.75" bottom="0.75" header="0.3" footer="0.3"/>
  <pageSetup orientation="portrait" horizontalDpi="4294967292" verticalDpi="4294967292" r:id="rId1"/>
  <ignoredErrors>
    <ignoredError sqref="D85" 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lessThan" id="{D20F3D4A-2476-40CE-A257-C4943A3B7D8C}">
            <xm:f>CALIBRATION_ANALYST!$B$28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greaterThan" id="{FA3DA972-33FA-4F5E-ABAF-3E3AD6CB3DC1}">
            <xm:f>CALIBRATION_ANALYST!$B$25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H2:H52 H53:I1048576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workbookViewId="0">
      <selection activeCell="G7" sqref="G7"/>
    </sheetView>
  </sheetViews>
  <sheetFormatPr defaultColWidth="8.81640625" defaultRowHeight="14.5"/>
  <cols>
    <col min="4" max="4" width="10" bestFit="1" customWidth="1"/>
  </cols>
  <sheetData>
    <row r="1" spans="1:7">
      <c r="A1" s="52"/>
      <c r="B1" s="52" t="s">
        <v>13</v>
      </c>
      <c r="C1" s="52" t="s">
        <v>45</v>
      </c>
      <c r="D1" t="s">
        <v>43</v>
      </c>
      <c r="E1" s="52" t="s">
        <v>44</v>
      </c>
      <c r="F1" s="52" t="s">
        <v>46</v>
      </c>
      <c r="G1" s="52" t="s">
        <v>47</v>
      </c>
    </row>
    <row r="2" spans="1:7">
      <c r="A2" s="52" t="s">
        <v>0</v>
      </c>
      <c r="B2" s="53">
        <f>CALIBRATION_ANALYST!C17</f>
        <v>0</v>
      </c>
      <c r="C2" s="52">
        <f>CALIBRATION_ANALYST!D17</f>
        <v>5000</v>
      </c>
      <c r="D2">
        <f>CALIBRATION_ANALYST!C6</f>
        <v>0</v>
      </c>
      <c r="E2">
        <f>CALIBRATION_ANALYST!C7</f>
        <v>0</v>
      </c>
    </row>
    <row r="3" spans="1:7">
      <c r="A3" s="52" t="s">
        <v>1</v>
      </c>
      <c r="B3" s="52">
        <f>CALIBRATION_ANALYST!C18</f>
        <v>0</v>
      </c>
      <c r="C3" s="52">
        <f>CALIBRATION_ANALYST!D18</f>
        <v>1000</v>
      </c>
    </row>
    <row r="4" spans="1:7">
      <c r="A4" s="52" t="s">
        <v>2</v>
      </c>
      <c r="B4" s="52">
        <f>CALIBRATION_ANALYST!C19</f>
        <v>0</v>
      </c>
      <c r="C4" s="52">
        <f>CALIBRATION_ANALYST!D19</f>
        <v>250</v>
      </c>
      <c r="E4">
        <f>CALIBRATION_ANALYST!C8</f>
        <v>0</v>
      </c>
    </row>
    <row r="5" spans="1:7">
      <c r="A5" s="52" t="s">
        <v>3</v>
      </c>
      <c r="B5" s="52">
        <f>CALIBRATION_ANALYST!C20</f>
        <v>0</v>
      </c>
      <c r="C5" s="52">
        <f>CALIBRATION_ANALYST!D20</f>
        <v>50</v>
      </c>
    </row>
    <row r="6" spans="1:7">
      <c r="A6" s="52" t="s">
        <v>4</v>
      </c>
      <c r="B6" s="52">
        <f>CALIBRATION_ANALYST!C21</f>
        <v>0</v>
      </c>
      <c r="C6" s="52" t="e">
        <f>CALIBRATION_ANALYST!D21</f>
        <v>#DIV/0!</v>
      </c>
      <c r="F6" s="54">
        <f>CALIBRATION_ANALYST!C11</f>
        <v>0</v>
      </c>
      <c r="G6" s="54">
        <f>CALIBRATION_ANALYST!D11</f>
        <v>0</v>
      </c>
    </row>
    <row r="7" spans="1:7">
      <c r="A7" s="52" t="s">
        <v>5</v>
      </c>
      <c r="B7" s="52">
        <f>CALIBRATION_ANALYST!C22</f>
        <v>0</v>
      </c>
      <c r="C7" s="52" t="e">
        <f>CALIBRATION_ANALYST!D22</f>
        <v>#DIV/0!</v>
      </c>
      <c r="F7" s="54">
        <f>CALIBRATION_ANALYST!C10</f>
        <v>0</v>
      </c>
      <c r="G7" s="54">
        <f>CALIBRATION_ANALYST!D10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193</vt:i4>
      </vt:variant>
    </vt:vector>
  </HeadingPairs>
  <TitlesOfParts>
    <vt:vector size="198" baseType="lpstr">
      <vt:lpstr>READ ME</vt:lpstr>
      <vt:lpstr>PLATES</vt:lpstr>
      <vt:lpstr>CALIBRATION_ANALYST</vt:lpstr>
      <vt:lpstr>RESULTS</vt:lpstr>
      <vt:lpstr>CALIBRATION_AUTO</vt:lpstr>
      <vt:lpstr>_Cal1</vt:lpstr>
      <vt:lpstr>_Cal2</vt:lpstr>
      <vt:lpstr>_Cal3</vt:lpstr>
      <vt:lpstr>_Cal4</vt:lpstr>
      <vt:lpstr>_NC</vt:lpstr>
      <vt:lpstr>_PC</vt:lpstr>
      <vt:lpstr>nameA1</vt:lpstr>
      <vt:lpstr>nameA10</vt:lpstr>
      <vt:lpstr>nameA11</vt:lpstr>
      <vt:lpstr>nameA12</vt:lpstr>
      <vt:lpstr>nameA2</vt:lpstr>
      <vt:lpstr>nameA3</vt:lpstr>
      <vt:lpstr>nameA4</vt:lpstr>
      <vt:lpstr>nameA5</vt:lpstr>
      <vt:lpstr>nameA6</vt:lpstr>
      <vt:lpstr>nameA7</vt:lpstr>
      <vt:lpstr>nameA8</vt:lpstr>
      <vt:lpstr>nameA9</vt:lpstr>
      <vt:lpstr>nameB1</vt:lpstr>
      <vt:lpstr>nameB10</vt:lpstr>
      <vt:lpstr>nameB11</vt:lpstr>
      <vt:lpstr>nameB12</vt:lpstr>
      <vt:lpstr>nameB2</vt:lpstr>
      <vt:lpstr>nameB3</vt:lpstr>
      <vt:lpstr>nameB4</vt:lpstr>
      <vt:lpstr>nameB5</vt:lpstr>
      <vt:lpstr>nameB6</vt:lpstr>
      <vt:lpstr>nameB7</vt:lpstr>
      <vt:lpstr>nameB8</vt:lpstr>
      <vt:lpstr>nameB9</vt:lpstr>
      <vt:lpstr>nameC1</vt:lpstr>
      <vt:lpstr>nameC10</vt:lpstr>
      <vt:lpstr>nameC11</vt:lpstr>
      <vt:lpstr>nameC12</vt:lpstr>
      <vt:lpstr>nameC2</vt:lpstr>
      <vt:lpstr>nameC3</vt:lpstr>
      <vt:lpstr>nameC4</vt:lpstr>
      <vt:lpstr>nameC5</vt:lpstr>
      <vt:lpstr>nameC6</vt:lpstr>
      <vt:lpstr>nameC7</vt:lpstr>
      <vt:lpstr>nameC8</vt:lpstr>
      <vt:lpstr>nameC9</vt:lpstr>
      <vt:lpstr>nameD1</vt:lpstr>
      <vt:lpstr>nameD10</vt:lpstr>
      <vt:lpstr>nameD11</vt:lpstr>
      <vt:lpstr>nameD12</vt:lpstr>
      <vt:lpstr>nameD2</vt:lpstr>
      <vt:lpstr>nameD3</vt:lpstr>
      <vt:lpstr>nameD4</vt:lpstr>
      <vt:lpstr>nameD5</vt:lpstr>
      <vt:lpstr>nameD6</vt:lpstr>
      <vt:lpstr>nameD7</vt:lpstr>
      <vt:lpstr>nameD8</vt:lpstr>
      <vt:lpstr>nameD9</vt:lpstr>
      <vt:lpstr>nameE1</vt:lpstr>
      <vt:lpstr>nameE10</vt:lpstr>
      <vt:lpstr>nameE11</vt:lpstr>
      <vt:lpstr>nameE12</vt:lpstr>
      <vt:lpstr>nameE2</vt:lpstr>
      <vt:lpstr>nameE3</vt:lpstr>
      <vt:lpstr>nameE4</vt:lpstr>
      <vt:lpstr>nameE5</vt:lpstr>
      <vt:lpstr>nameE6</vt:lpstr>
      <vt:lpstr>nameE7</vt:lpstr>
      <vt:lpstr>nameE8</vt:lpstr>
      <vt:lpstr>nameE9</vt:lpstr>
      <vt:lpstr>nameF1</vt:lpstr>
      <vt:lpstr>nameF10</vt:lpstr>
      <vt:lpstr>nameF11</vt:lpstr>
      <vt:lpstr>nameF12</vt:lpstr>
      <vt:lpstr>nameF2</vt:lpstr>
      <vt:lpstr>nameF3</vt:lpstr>
      <vt:lpstr>nameF4</vt:lpstr>
      <vt:lpstr>nameF5</vt:lpstr>
      <vt:lpstr>nameF6</vt:lpstr>
      <vt:lpstr>nameF7</vt:lpstr>
      <vt:lpstr>nameF8</vt:lpstr>
      <vt:lpstr>nameF9</vt:lpstr>
      <vt:lpstr>nameG1</vt:lpstr>
      <vt:lpstr>nameG10</vt:lpstr>
      <vt:lpstr>nameG11</vt:lpstr>
      <vt:lpstr>nameG12</vt:lpstr>
      <vt:lpstr>nameG2</vt:lpstr>
      <vt:lpstr>nameG3</vt:lpstr>
      <vt:lpstr>nameG4</vt:lpstr>
      <vt:lpstr>nameG5</vt:lpstr>
      <vt:lpstr>nameG6</vt:lpstr>
      <vt:lpstr>nameG7</vt:lpstr>
      <vt:lpstr>nameG8</vt:lpstr>
      <vt:lpstr>nameG9</vt:lpstr>
      <vt:lpstr>nameH1</vt:lpstr>
      <vt:lpstr>nameH10</vt:lpstr>
      <vt:lpstr>nameH11</vt:lpstr>
      <vt:lpstr>nameH12</vt:lpstr>
      <vt:lpstr>nameH2</vt:lpstr>
      <vt:lpstr>nameH3</vt:lpstr>
      <vt:lpstr>nameH4</vt:lpstr>
      <vt:lpstr>nameH5</vt:lpstr>
      <vt:lpstr>nameH6</vt:lpstr>
      <vt:lpstr>nameH7</vt:lpstr>
      <vt:lpstr>nameH8</vt:lpstr>
      <vt:lpstr>nameH9</vt:lpstr>
      <vt:lpstr>plateno</vt:lpstr>
      <vt:lpstr>resA10</vt:lpstr>
      <vt:lpstr>resA11</vt:lpstr>
      <vt:lpstr>resA12</vt:lpstr>
      <vt:lpstr>resA2</vt:lpstr>
      <vt:lpstr>resA3</vt:lpstr>
      <vt:lpstr>resA4</vt:lpstr>
      <vt:lpstr>resA5</vt:lpstr>
      <vt:lpstr>resA6</vt:lpstr>
      <vt:lpstr>resA7</vt:lpstr>
      <vt:lpstr>resA8</vt:lpstr>
      <vt:lpstr>resA9</vt:lpstr>
      <vt:lpstr>resB10</vt:lpstr>
      <vt:lpstr>resB11</vt:lpstr>
      <vt:lpstr>resB12</vt:lpstr>
      <vt:lpstr>resB2</vt:lpstr>
      <vt:lpstr>resB3</vt:lpstr>
      <vt:lpstr>resB4</vt:lpstr>
      <vt:lpstr>resB5</vt:lpstr>
      <vt:lpstr>resB6</vt:lpstr>
      <vt:lpstr>resB7</vt:lpstr>
      <vt:lpstr>resB8</vt:lpstr>
      <vt:lpstr>resB9</vt:lpstr>
      <vt:lpstr>resC10</vt:lpstr>
      <vt:lpstr>resC11</vt:lpstr>
      <vt:lpstr>resC12</vt:lpstr>
      <vt:lpstr>resC2</vt:lpstr>
      <vt:lpstr>resC3</vt:lpstr>
      <vt:lpstr>resC4</vt:lpstr>
      <vt:lpstr>resC5</vt:lpstr>
      <vt:lpstr>resC6</vt:lpstr>
      <vt:lpstr>resC7</vt:lpstr>
      <vt:lpstr>resC8</vt:lpstr>
      <vt:lpstr>resC9</vt:lpstr>
      <vt:lpstr>resD10</vt:lpstr>
      <vt:lpstr>resD11</vt:lpstr>
      <vt:lpstr>resD12</vt:lpstr>
      <vt:lpstr>resD2</vt:lpstr>
      <vt:lpstr>resD3</vt:lpstr>
      <vt:lpstr>resD4</vt:lpstr>
      <vt:lpstr>resD5</vt:lpstr>
      <vt:lpstr>resD6</vt:lpstr>
      <vt:lpstr>resD7</vt:lpstr>
      <vt:lpstr>resD8</vt:lpstr>
      <vt:lpstr>resD9</vt:lpstr>
      <vt:lpstr>resE10</vt:lpstr>
      <vt:lpstr>resE11</vt:lpstr>
      <vt:lpstr>resE12</vt:lpstr>
      <vt:lpstr>resE2</vt:lpstr>
      <vt:lpstr>resE3</vt:lpstr>
      <vt:lpstr>resE4</vt:lpstr>
      <vt:lpstr>resE5</vt:lpstr>
      <vt:lpstr>resE6</vt:lpstr>
      <vt:lpstr>resE7</vt:lpstr>
      <vt:lpstr>resE8</vt:lpstr>
      <vt:lpstr>resE9</vt:lpstr>
      <vt:lpstr>resF10</vt:lpstr>
      <vt:lpstr>resF11</vt:lpstr>
      <vt:lpstr>resF12</vt:lpstr>
      <vt:lpstr>resF2</vt:lpstr>
      <vt:lpstr>resF3</vt:lpstr>
      <vt:lpstr>resF4</vt:lpstr>
      <vt:lpstr>resF5</vt:lpstr>
      <vt:lpstr>resF6</vt:lpstr>
      <vt:lpstr>resF7</vt:lpstr>
      <vt:lpstr>resF8</vt:lpstr>
      <vt:lpstr>resF9</vt:lpstr>
      <vt:lpstr>resG1</vt:lpstr>
      <vt:lpstr>resG10</vt:lpstr>
      <vt:lpstr>resG11</vt:lpstr>
      <vt:lpstr>resG12</vt:lpstr>
      <vt:lpstr>resG2</vt:lpstr>
      <vt:lpstr>resG3</vt:lpstr>
      <vt:lpstr>resG4</vt:lpstr>
      <vt:lpstr>resG5</vt:lpstr>
      <vt:lpstr>resG6</vt:lpstr>
      <vt:lpstr>resG7</vt:lpstr>
      <vt:lpstr>resG8</vt:lpstr>
      <vt:lpstr>resG9</vt:lpstr>
      <vt:lpstr>resH1</vt:lpstr>
      <vt:lpstr>resH10</vt:lpstr>
      <vt:lpstr>resH11</vt:lpstr>
      <vt:lpstr>resH12</vt:lpstr>
      <vt:lpstr>resH2</vt:lpstr>
      <vt:lpstr>resH3</vt:lpstr>
      <vt:lpstr>resH4</vt:lpstr>
      <vt:lpstr>resH5</vt:lpstr>
      <vt:lpstr>resH6</vt:lpstr>
      <vt:lpstr>resH7</vt:lpstr>
      <vt:lpstr>resH8</vt:lpstr>
      <vt:lpstr>resH9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VDL</dc:creator>
  <cp:lastModifiedBy>Prosperi, Christine</cp:lastModifiedBy>
  <cp:lastPrinted>2018-05-14T06:52:06Z</cp:lastPrinted>
  <dcterms:created xsi:type="dcterms:W3CDTF">2018-05-04T07:32:53Z</dcterms:created>
  <dcterms:modified xsi:type="dcterms:W3CDTF">2020-07-07T15:55:15Z</dcterms:modified>
</cp:coreProperties>
</file>